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26715" windowHeight="12855" activeTab="0"/>
  </bookViews>
  <sheets>
    <sheet name="Складские камеры-Standard 80" sheetId="1" r:id="rId1"/>
    <sheet name="камеры 80мм " sheetId="2" r:id="rId2"/>
    <sheet name="камеры 100мм" sheetId="3" r:id="rId3"/>
    <sheet name="Цветочные камеры" sheetId="4" r:id="rId4"/>
    <sheet name="Наборы панелей" sheetId="5" r:id="rId5"/>
    <sheet name="Дверные бл. универ-е и конт" sheetId="6" r:id="rId6"/>
    <sheet name="Дверные бл. с откат.дверью" sheetId="7" r:id="rId7"/>
  </sheets>
  <externalReferences>
    <externalReference r:id="rId10"/>
  </externalReferences>
  <definedNames>
    <definedName name="_xlnm.Print_Titles" localSheetId="2">'камеры 100мм'!$1:$9</definedName>
    <definedName name="_xlnm.Print_Titles" localSheetId="1">'камеры 80мм '!$1:$9</definedName>
    <definedName name="_xlnm.Print_Area" localSheetId="6">'Дверные бл. с откат.дверью'!$A$1:$E$57</definedName>
    <definedName name="_xlnm.Print_Area" localSheetId="5">'Дверные бл. универ-е и конт'!$A$1:$E$63</definedName>
    <definedName name="_xlnm.Print_Area" localSheetId="2">'камеры 100мм'!$A$1:$H$131</definedName>
    <definedName name="_xlnm.Print_Area" localSheetId="1">'камеры 80мм '!$A$1:$H$132</definedName>
    <definedName name="_xlnm.Print_Area" localSheetId="4">'Наборы панелей'!$A$1:$G$41</definedName>
    <definedName name="_xlnm.Print_Area" localSheetId="0">'Складские камеры-Standard 80'!$A$11:$E$51</definedName>
    <definedName name="_xlnm.Print_Area" localSheetId="3">'Цветочные камеры'!$B$1:$J$39</definedName>
  </definedNames>
  <calcPr fullCalcOnLoad="1"/>
</workbook>
</file>

<file path=xl/sharedStrings.xml><?xml version="1.0" encoding="utf-8"?>
<sst xmlns="http://schemas.openxmlformats.org/spreadsheetml/2006/main" count="257" uniqueCount="142">
  <si>
    <t>толщина панели 80 мм</t>
  </si>
  <si>
    <t>ПРАЙС-ЛИСТ -  КАМЕРЫ POLAIR Standard (80мм) ИЗ СТАНДАРТНЫХ ПАНЕЛЕЙ</t>
  </si>
  <si>
    <t xml:space="preserve">Базовые цены с учетом НДС                      </t>
  </si>
  <si>
    <t>Внешние габариты</t>
  </si>
  <si>
    <t>Высота 2 200 мм</t>
  </si>
  <si>
    <t>Высота 2 460 мм</t>
  </si>
  <si>
    <t>Высота 2 720 мм</t>
  </si>
  <si>
    <t>Длина</t>
  </si>
  <si>
    <t>Ширина</t>
  </si>
  <si>
    <t>Цена, Руб.</t>
  </si>
  <si>
    <t>Складская</t>
  </si>
  <si>
    <t>Цены на оборудование ТМ «POLAIR», указанные в настоящем прайс-листе являются рекомендованными и могут отличаться от розничных цен у наших дилеров и региональных представителей.</t>
  </si>
  <si>
    <r>
      <t>объём, м</t>
    </r>
    <r>
      <rPr>
        <b/>
        <vertAlign val="superscript"/>
        <sz val="8"/>
        <color indexed="9"/>
        <rFont val="Arial"/>
        <family val="2"/>
      </rPr>
      <t>3</t>
    </r>
  </si>
  <si>
    <t xml:space="preserve">Сборно-разборные холодильные камеры из сендвич-панелей с соединением
ШИП-ПАЗ из жесткого ПВХ </t>
  </si>
  <si>
    <t>толщина панели 100 мм</t>
  </si>
  <si>
    <t>ПРАЙС-ЛИСТ -  КАМЕРЫ POLAIR Professionale (100мм) ИЗ СТАНДАРТНЫХ ПАНЕЛЕЙ</t>
  </si>
  <si>
    <t>Базовые цены с учетом НДС</t>
  </si>
  <si>
    <t>Высота 2 240 мм</t>
  </si>
  <si>
    <t>Высота 2 500 мм</t>
  </si>
  <si>
    <t>Высота 2 760 мм</t>
  </si>
  <si>
    <t xml:space="preserve">ПРАЙС-ЛИСТ КАМЕРЫ POLAIR Standard (80мм) СКЛАДСКИЕ ПОЗИЦИИ </t>
  </si>
  <si>
    <t>Код</t>
  </si>
  <si>
    <t>Модель</t>
  </si>
  <si>
    <t>Размеры, мм</t>
  </si>
  <si>
    <t>Цена, Руб</t>
  </si>
  <si>
    <t>КХН-2,94</t>
  </si>
  <si>
    <t>1360*1360, h=2200</t>
  </si>
  <si>
    <t>КХН-4,41</t>
  </si>
  <si>
    <t>1360*1960, h=2200</t>
  </si>
  <si>
    <t>КХН-6,61</t>
  </si>
  <si>
    <t>1960*1960, h=2200</t>
  </si>
  <si>
    <t>КХН-7,71</t>
  </si>
  <si>
    <t>1960*2260, h=2200</t>
  </si>
  <si>
    <t>КХН-8,81</t>
  </si>
  <si>
    <t>1960*2560, h=2200</t>
  </si>
  <si>
    <t>КХН-11,02</t>
  </si>
  <si>
    <t>1960*3160, h=2200</t>
  </si>
  <si>
    <t>КХН-11,75</t>
  </si>
  <si>
    <t>2560*2560, h=2200</t>
  </si>
  <si>
    <t>Производитель оставляет за собой право частичного изменения технических характеристик оборудования без принципиальных изменений его эксплуатационных свойств</t>
  </si>
  <si>
    <t>ПРАЙС-ЛИСТ - НА РАСШИРИТЕЛЬНЫЕ ПОЯСА (ППУ 80 мм) В УПАКОВКЕ</t>
  </si>
  <si>
    <t>Расширительные пояса (толщина панелей 80 мм) в упаковке</t>
  </si>
  <si>
    <t>Расширительный пояс состоит из панелей: потолочная, для пола и 2 стеновых.</t>
  </si>
  <si>
    <t>Базовые цены с учётом НДС</t>
  </si>
  <si>
    <t xml:space="preserve">               Ширина камеры, мм</t>
  </si>
  <si>
    <t xml:space="preserve">     Ширина пояса, мм</t>
  </si>
  <si>
    <t xml:space="preserve">                                        Набор панелей</t>
  </si>
  <si>
    <t>Цена расширительного пояса, Руб.</t>
  </si>
  <si>
    <t>потолочная и половая панели - по 1 шт.</t>
  </si>
  <si>
    <t>боковая панель - 2 шт.</t>
  </si>
  <si>
    <t xml:space="preserve">1360х1200мм </t>
  </si>
  <si>
    <t xml:space="preserve">   2040х1200мм </t>
  </si>
  <si>
    <t>1360х900мм .</t>
  </si>
  <si>
    <t xml:space="preserve">2040х900мм </t>
  </si>
  <si>
    <t>1360х600мм</t>
  </si>
  <si>
    <t>2040х600мм</t>
  </si>
  <si>
    <t>1360х300мм</t>
  </si>
  <si>
    <t>2040х300мм</t>
  </si>
  <si>
    <t>1660х1200мм</t>
  </si>
  <si>
    <t>2040х1200</t>
  </si>
  <si>
    <t>1660х900мм</t>
  </si>
  <si>
    <t>1660х600мм</t>
  </si>
  <si>
    <t>1660х300мм</t>
  </si>
  <si>
    <t>1960х1200мм</t>
  </si>
  <si>
    <t>1960х900мм</t>
  </si>
  <si>
    <t>1960х600мм</t>
  </si>
  <si>
    <t>1960х300мм</t>
  </si>
  <si>
    <t>2260х1200мм</t>
  </si>
  <si>
    <t>2260х900мм</t>
  </si>
  <si>
    <t>2260х600мм</t>
  </si>
  <si>
    <t>2260х300мм</t>
  </si>
  <si>
    <t>2560х1200мм</t>
  </si>
  <si>
    <t>2560х900мм</t>
  </si>
  <si>
    <t>2560х600мм</t>
  </si>
  <si>
    <t>2560х300мм</t>
  </si>
  <si>
    <t xml:space="preserve">ПРАЙС-ЛИСТ НА СТОЙКИ </t>
  </si>
  <si>
    <t>СТОЙКИ</t>
  </si>
  <si>
    <t>для панелей толщиной 80 мм</t>
  </si>
  <si>
    <t>для панелей толщиной 100 мм</t>
  </si>
  <si>
    <t xml:space="preserve">1200х 80 x 80 мм </t>
  </si>
  <si>
    <t xml:space="preserve">1200х 100 x 100 мм </t>
  </si>
  <si>
    <t xml:space="preserve">2040х 80 x 80 мм </t>
  </si>
  <si>
    <t xml:space="preserve">2040 х 100 x 100 мм </t>
  </si>
  <si>
    <t xml:space="preserve">2300 х 80 x 80 мм </t>
  </si>
  <si>
    <t xml:space="preserve">2300 х 100 x 100 мм </t>
  </si>
  <si>
    <t xml:space="preserve">2560 х 80 x 80 мм </t>
  </si>
  <si>
    <t xml:space="preserve">2560 х 100 x 100 мм </t>
  </si>
  <si>
    <t xml:space="preserve">ПРАЙС - ЛИСТ  -  ДВЕРНЫЕ  БЛОКИ,  ДВЕРИ </t>
  </si>
  <si>
    <t>Серийно выпускаются 3 основных типа дверей "Полаир" с толщиной полотна двери 80 мм: для светового проема 1850*800 -распашные, для светового проема 1200*1850 - контейнерные и откатные. Двери устанавливаются на камеры с толщиной панелей как 80мм так и 100 м</t>
  </si>
  <si>
    <t>ДВЕРНЫЕ БЛОКИ УНИВЕРСАЛЬНЫЕ (распашная) световой проем 1850 x 800</t>
  </si>
  <si>
    <t>Комплектация: комплект ручки и петель, пороговая накладка, метизы</t>
  </si>
  <si>
    <t>80 мм</t>
  </si>
  <si>
    <t>100 мм</t>
  </si>
  <si>
    <t xml:space="preserve">1200х2040 мм </t>
  </si>
  <si>
    <t>1200х2040 мм</t>
  </si>
  <si>
    <t xml:space="preserve">1200х2300 мм </t>
  </si>
  <si>
    <t>1200х2560 мм</t>
  </si>
  <si>
    <t xml:space="preserve">1200х2560 мм </t>
  </si>
  <si>
    <t xml:space="preserve">ДВЕРНЫЕ БЛОКИ КОНТЕЙНЕРНЫЕ (световой проем 1200 x1850) </t>
  </si>
  <si>
    <t xml:space="preserve">В состав дв.блока входят 2 боковые панели дв. проема с закладными элементами, панель-арка, дверь и комлектующие для монтажа </t>
  </si>
  <si>
    <t>ДВЕРЬ КОНТЕЙНЕРНАЯ (без панелей, с комплектацией)</t>
  </si>
  <si>
    <t xml:space="preserve">Комплектация: комплект ручки и петель, комплект деталей для монтажа двери (2 стойки+перекладина+ пальцы латунные), </t>
  </si>
  <si>
    <t>Высота камеры = 2 200 мм (толщ панелей 80 мм)</t>
  </si>
  <si>
    <t>1800 x2040 (бок.пан.дв.пр. 2040*300-2шт; пан.-арка 1200*190)</t>
  </si>
  <si>
    <t>2400 x2040 (бок. пан.дв.пр. 2040*600-2шт; пан.-арка 1200*190)</t>
  </si>
  <si>
    <t>3000 x2040 (бок. пан.дв.пр. 2040*900-2шт; пан.-арка 1200*190)</t>
  </si>
  <si>
    <t>3600 x2040 (бок.пан.дв.пр. 2040*1200-2шт; пан.-арка 1200*190)</t>
  </si>
  <si>
    <t>Высота камеры = 2 460 мм (толщ.панелей 80 мм)</t>
  </si>
  <si>
    <t>1800 x2300 (бок. пан.дв.пр. 2300*300-2шт; пан.-арка 1200*450)</t>
  </si>
  <si>
    <t>2400 x2300 (бок. пан.дв.пр. 2300*600-2шт; пан.-арка 1200*450)</t>
  </si>
  <si>
    <t>3000 x2300 (бок. пан.дв.пр. 2300*900-2шт; пан.-арка 1200*450)</t>
  </si>
  <si>
    <t>3600 x2300 (бок. пан.дв.пр. 2300*1200-2шт; пан.-арка 1200*450)</t>
  </si>
  <si>
    <t>Высота камеры= 2 720 мм (толщ.панелей 80 мм)</t>
  </si>
  <si>
    <t>1800 x2560 (бок. пан.дв.пр. 2560*300-2шт; пан.-арка 1200*710)</t>
  </si>
  <si>
    <t>2400 x2560 (бок. пан.дв.пр. 2560*600-2шт; пан.-арка 1200*710)</t>
  </si>
  <si>
    <t>3000 x2560 (бок. пан.дв.пр. 2560*900-2шт; пан.-арка 1200*710)</t>
  </si>
  <si>
    <t>3600 x2560 (бок. пан.дв.пр. 2560*1200-2шт; пан.-арка 1200*710)</t>
  </si>
  <si>
    <t>Высота камеры = 2 240 мм (толщ панелей 100 мм)</t>
  </si>
  <si>
    <t>Высота камеры = 2 500 мм (толщ.панелей 100 мм)</t>
  </si>
  <si>
    <t>Высота камеры= 2 760 мм (толщ.панелей 100 мм)</t>
  </si>
  <si>
    <t>Дополнительное оборудование:</t>
  </si>
  <si>
    <t>Комплект для низкотемпературных камер: компенсационный клапан, ПЭН обогрева двери</t>
  </si>
  <si>
    <t xml:space="preserve">                           Тип двери</t>
  </si>
  <si>
    <t xml:space="preserve">                       Толщина панели</t>
  </si>
  <si>
    <t xml:space="preserve">              100 мм</t>
  </si>
  <si>
    <t>Распашная</t>
  </si>
  <si>
    <t>Откатная или контейнерная</t>
  </si>
  <si>
    <t>ДВЕРНЫЕ БЛОКИ С ОТКАТНОЙ ДВЕРЬЮ</t>
  </si>
  <si>
    <t>ДВЕРЬ ОТКАТНАЯ (без панелей, с комплектацией)</t>
  </si>
  <si>
    <t>Комплектация: 1 упаковка - комплект деталей для сборки  откатной двери, комплект ручка и замок, метизы</t>
  </si>
  <si>
    <t>2 упаковка - козырек, кронштейны, профиль алюминевый L = 2 710 мм, уплотнение двери</t>
  </si>
  <si>
    <t xml:space="preserve">                                                       Дверные блоки с откатной дверью для различной высоты камер(дверь,пан.дв.проема,пан.-арка,комплектация)</t>
  </si>
  <si>
    <t>Камеры со стеклянным фронтом</t>
  </si>
  <si>
    <t>Внешние</t>
  </si>
  <si>
    <t>Высота 2200 мм</t>
  </si>
  <si>
    <t>Высота 2460 мм</t>
  </si>
  <si>
    <t>Высота 2720мм</t>
  </si>
  <si>
    <t>Глубина</t>
  </si>
  <si>
    <t>В СФ</t>
  </si>
  <si>
    <t>V, m3</t>
  </si>
  <si>
    <t>Цена</t>
  </si>
  <si>
    <t>Все холодильные камеры со стеклом выпускаются на базе стандартных камер "Полаир" с толщиной панелей 80 мм.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</si>
</sst>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&quot;ð.&quot;_-;\-* #,##0.00&quot;ð.&quot;_-;_-* &quot;-&quot;??&quot;ð.&quot;_-;_-@_-"/>
    <numFmt numFmtId="197" formatCode="_-* #,##0&quot;ð.&quot;_-;\-* #,##0&quot;ð.&quot;_-;_-* &quot;-&quot;&quot;ð.&quot;_-;_-@_-"/>
    <numFmt numFmtId="198" formatCode="_-* #,##0.00_ð_._-;\-* #,##0.00_ð_._-;_-* &quot;-&quot;??_ð_._-;_-@_-"/>
    <numFmt numFmtId="199" formatCode="_-* #,##0_ð_._-;\-* #,##0_ð_._-;_-* &quot;-&quot;_ð_._-;_-@_-"/>
    <numFmt numFmtId="200" formatCode="0.0%"/>
    <numFmt numFmtId="201" formatCode="0.0"/>
    <numFmt numFmtId="202" formatCode="_-* #,##0.0_€_-;\-* #,##0.0_€_-;_-* &quot;-&quot;??_€_-;_-@_-"/>
    <numFmt numFmtId="203" formatCode="_-* #,##0_€_-;\-* #,##0_€_-;_-* &quot;-&quot;??_€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"/>
    <numFmt numFmtId="215" formatCode="#,##0\ &quot;грн.&quot;;\-#,##0\ &quot;грн.&quot;"/>
    <numFmt numFmtId="216" formatCode="#,##0\ &quot;грн.&quot;;[Red]\-#,##0\ &quot;грн.&quot;"/>
    <numFmt numFmtId="217" formatCode="#,##0.00\ &quot;грн.&quot;;\-#,##0.00\ &quot;грн.&quot;"/>
    <numFmt numFmtId="218" formatCode="#,##0.00\ &quot;грн.&quot;;[Red]\-#,##0.00\ &quot;грн.&quot;"/>
    <numFmt numFmtId="219" formatCode="_-* #,##0\ &quot;грн.&quot;_-;\-* #,##0\ &quot;грн.&quot;_-;_-* &quot;-&quot;\ &quot;грн.&quot;_-;_-@_-"/>
    <numFmt numFmtId="220" formatCode="_-* #,##0\ _г_р_н_._-;\-* #,##0\ _г_р_н_._-;_-* &quot;-&quot;\ _г_р_н_._-;_-@_-"/>
    <numFmt numFmtId="221" formatCode="_-* #,##0.00\ &quot;грн.&quot;_-;\-* #,##0.00\ &quot;грн.&quot;_-;_-* &quot;-&quot;??\ &quot;грн.&quot;_-;_-@_-"/>
    <numFmt numFmtId="222" formatCode="_-* #,##0.00\ _г_р_н_._-;\-* #,##0.00\ _г_р_н_._-;_-* &quot;-&quot;??\ _г_р_н_._-;_-@_-"/>
    <numFmt numFmtId="223" formatCode="_-* #,##0.000_€_-;\-* #,##0.000_€_-;_-* &quot;-&quot;??_€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14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9"/>
      <color indexed="8"/>
      <name val="Arial Cyr"/>
      <family val="0"/>
    </font>
    <font>
      <b/>
      <sz val="9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1" fontId="22" fillId="24" borderId="0" xfId="0" applyNumberFormat="1" applyFont="1" applyFill="1" applyAlignment="1">
      <alignment/>
    </xf>
    <xf numFmtId="0" fontId="23" fillId="24" borderId="0" xfId="0" applyFont="1" applyFill="1" applyAlignment="1">
      <alignment wrapText="1"/>
    </xf>
    <xf numFmtId="0" fontId="22" fillId="0" borderId="0" xfId="0" applyFont="1" applyAlignment="1">
      <alignment/>
    </xf>
    <xf numFmtId="0" fontId="31" fillId="25" borderId="0" xfId="0" applyFont="1" applyFill="1" applyAlignment="1">
      <alignment wrapText="1"/>
    </xf>
    <xf numFmtId="0" fontId="33" fillId="25" borderId="10" xfId="0" applyFont="1" applyFill="1" applyBorder="1" applyAlignment="1">
      <alignment horizontal="center" vertical="top" wrapText="1"/>
    </xf>
    <xf numFmtId="49" fontId="30" fillId="25" borderId="11" xfId="0" applyNumberFormat="1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center" vertical="center"/>
    </xf>
    <xf numFmtId="3" fontId="35" fillId="0" borderId="15" xfId="74" applyNumberFormat="1" applyFont="1" applyFill="1" applyBorder="1">
      <alignment/>
      <protection/>
    </xf>
    <xf numFmtId="4" fontId="26" fillId="0" borderId="16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35" fillId="0" borderId="19" xfId="74" applyNumberFormat="1" applyFont="1" applyFill="1" applyBorder="1">
      <alignment/>
      <protection/>
    </xf>
    <xf numFmtId="4" fontId="26" fillId="0" borderId="18" xfId="0" applyNumberFormat="1" applyFont="1" applyBorder="1" applyAlignment="1">
      <alignment/>
    </xf>
    <xf numFmtId="4" fontId="26" fillId="0" borderId="20" xfId="0" applyNumberFormat="1" applyFont="1" applyBorder="1" applyAlignment="1">
      <alignment horizontal="center" vertical="center"/>
    </xf>
    <xf numFmtId="3" fontId="35" fillId="0" borderId="18" xfId="74" applyNumberFormat="1" applyFont="1" applyFill="1" applyBorder="1">
      <alignment/>
      <protection/>
    </xf>
    <xf numFmtId="3" fontId="34" fillId="0" borderId="21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3" fontId="35" fillId="0" borderId="23" xfId="74" applyNumberFormat="1" applyFont="1" applyFill="1" applyBorder="1">
      <alignment/>
      <protection/>
    </xf>
    <xf numFmtId="3" fontId="35" fillId="0" borderId="24" xfId="74" applyNumberFormat="1" applyFont="1" applyFill="1" applyBorder="1">
      <alignment/>
      <protection/>
    </xf>
    <xf numFmtId="4" fontId="26" fillId="0" borderId="23" xfId="0" applyNumberFormat="1" applyFont="1" applyBorder="1" applyAlignment="1">
      <alignment/>
    </xf>
    <xf numFmtId="4" fontId="26" fillId="0" borderId="25" xfId="0" applyNumberFormat="1" applyFont="1" applyBorder="1" applyAlignment="1">
      <alignment/>
    </xf>
    <xf numFmtId="3" fontId="35" fillId="0" borderId="26" xfId="74" applyNumberFormat="1" applyFont="1" applyFill="1" applyBorder="1">
      <alignment/>
      <protection/>
    </xf>
    <xf numFmtId="4" fontId="26" fillId="0" borderId="27" xfId="0" applyNumberFormat="1" applyFont="1" applyBorder="1" applyAlignment="1">
      <alignment/>
    </xf>
    <xf numFmtId="3" fontId="35" fillId="0" borderId="28" xfId="74" applyNumberFormat="1" applyFont="1" applyFill="1" applyBorder="1">
      <alignment/>
      <protection/>
    </xf>
    <xf numFmtId="4" fontId="26" fillId="0" borderId="29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4" fontId="26" fillId="0" borderId="31" xfId="0" applyNumberFormat="1" applyFont="1" applyBorder="1" applyAlignment="1">
      <alignment/>
    </xf>
    <xf numFmtId="3" fontId="35" fillId="0" borderId="16" xfId="74" applyNumberFormat="1" applyFont="1" applyFill="1" applyBorder="1" applyProtection="1">
      <alignment/>
      <protection/>
    </xf>
    <xf numFmtId="3" fontId="35" fillId="0" borderId="15" xfId="74" applyNumberFormat="1" applyFont="1" applyFill="1" applyBorder="1" applyProtection="1">
      <alignment/>
      <protection/>
    </xf>
    <xf numFmtId="3" fontId="35" fillId="0" borderId="18" xfId="74" applyNumberFormat="1" applyFont="1" applyFill="1" applyBorder="1" applyProtection="1">
      <alignment/>
      <protection/>
    </xf>
    <xf numFmtId="3" fontId="35" fillId="0" borderId="19" xfId="74" applyNumberFormat="1" applyFont="1" applyFill="1" applyBorder="1" applyProtection="1">
      <alignment/>
      <protection/>
    </xf>
    <xf numFmtId="3" fontId="35" fillId="0" borderId="23" xfId="74" applyNumberFormat="1" applyFont="1" applyFill="1" applyBorder="1" applyProtection="1">
      <alignment/>
      <protection/>
    </xf>
    <xf numFmtId="3" fontId="35" fillId="0" borderId="24" xfId="74" applyNumberFormat="1" applyFont="1" applyFill="1" applyBorder="1" applyProtection="1">
      <alignment/>
      <protection/>
    </xf>
    <xf numFmtId="3" fontId="35" fillId="0" borderId="32" xfId="74" applyNumberFormat="1" applyFont="1" applyFill="1" applyBorder="1" applyProtection="1">
      <alignment/>
      <protection/>
    </xf>
    <xf numFmtId="3" fontId="35" fillId="0" borderId="33" xfId="74" applyNumberFormat="1" applyFont="1" applyFill="1" applyBorder="1" applyProtection="1">
      <alignment/>
      <protection/>
    </xf>
    <xf numFmtId="3" fontId="35" fillId="0" borderId="34" xfId="74" applyNumberFormat="1" applyFont="1" applyFill="1" applyBorder="1" applyProtection="1">
      <alignment/>
      <protection/>
    </xf>
    <xf numFmtId="3" fontId="35" fillId="0" borderId="35" xfId="74" applyNumberFormat="1" applyFont="1" applyFill="1" applyBorder="1" applyProtection="1">
      <alignment/>
      <protection/>
    </xf>
    <xf numFmtId="3" fontId="35" fillId="0" borderId="36" xfId="74" applyNumberFormat="1" applyFont="1" applyFill="1" applyBorder="1" applyProtection="1">
      <alignment/>
      <protection/>
    </xf>
    <xf numFmtId="3" fontId="35" fillId="0" borderId="11" xfId="74" applyNumberFormat="1" applyFont="1" applyFill="1" applyBorder="1" applyProtection="1">
      <alignment/>
      <protection/>
    </xf>
    <xf numFmtId="3" fontId="36" fillId="0" borderId="37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38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6" fillId="0" borderId="40" xfId="0" applyNumberFormat="1" applyFont="1" applyBorder="1" applyAlignment="1">
      <alignment/>
    </xf>
    <xf numFmtId="4" fontId="26" fillId="0" borderId="41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3" fontId="35" fillId="0" borderId="16" xfId="74" applyNumberFormat="1" applyFont="1" applyFill="1" applyBorder="1">
      <alignment/>
      <protection/>
    </xf>
    <xf numFmtId="3" fontId="35" fillId="0" borderId="45" xfId="74" applyNumberFormat="1" applyFont="1" applyFill="1" applyBorder="1">
      <alignment/>
      <protection/>
    </xf>
    <xf numFmtId="3" fontId="35" fillId="0" borderId="34" xfId="74" applyNumberFormat="1" applyFont="1" applyFill="1" applyBorder="1">
      <alignment/>
      <protection/>
    </xf>
    <xf numFmtId="3" fontId="35" fillId="0" borderId="46" xfId="74" applyNumberFormat="1" applyFont="1" applyFill="1" applyBorder="1">
      <alignment/>
      <protection/>
    </xf>
    <xf numFmtId="0" fontId="36" fillId="0" borderId="47" xfId="0" applyFont="1" applyBorder="1" applyAlignment="1">
      <alignment horizontal="center"/>
    </xf>
    <xf numFmtId="3" fontId="34" fillId="0" borderId="48" xfId="0" applyNumberFormat="1" applyFont="1" applyFill="1" applyBorder="1" applyAlignment="1">
      <alignment/>
    </xf>
    <xf numFmtId="4" fontId="26" fillId="0" borderId="47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0" fontId="22" fillId="0" borderId="0" xfId="84" applyFont="1">
      <alignment/>
      <protection/>
    </xf>
    <xf numFmtId="0" fontId="0" fillId="0" borderId="0" xfId="75">
      <alignment/>
      <protection/>
    </xf>
    <xf numFmtId="0" fontId="0" fillId="0" borderId="0" xfId="0" applyAlignment="1">
      <alignment/>
    </xf>
    <xf numFmtId="14" fontId="24" fillId="19" borderId="0" xfId="0" applyNumberFormat="1" applyFont="1" applyFill="1" applyAlignment="1">
      <alignment horizontal="center" wrapText="1"/>
    </xf>
    <xf numFmtId="0" fontId="31" fillId="25" borderId="49" xfId="0" applyFont="1" applyFill="1" applyBorder="1" applyAlignment="1">
      <alignment wrapText="1"/>
    </xf>
    <xf numFmtId="0" fontId="31" fillId="25" borderId="50" xfId="0" applyFont="1" applyFill="1" applyBorder="1" applyAlignment="1">
      <alignment wrapText="1"/>
    </xf>
    <xf numFmtId="0" fontId="33" fillId="25" borderId="48" xfId="0" applyFont="1" applyFill="1" applyBorder="1" applyAlignment="1">
      <alignment horizontal="center" vertical="top" wrapText="1"/>
    </xf>
    <xf numFmtId="49" fontId="30" fillId="25" borderId="51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/>
    </xf>
    <xf numFmtId="2" fontId="26" fillId="0" borderId="25" xfId="0" applyNumberFormat="1" applyFont="1" applyBorder="1" applyAlignment="1">
      <alignment/>
    </xf>
    <xf numFmtId="3" fontId="35" fillId="0" borderId="38" xfId="74" applyNumberFormat="1" applyFont="1" applyFill="1" applyBorder="1">
      <alignment/>
      <protection/>
    </xf>
    <xf numFmtId="0" fontId="34" fillId="0" borderId="17" xfId="0" applyFont="1" applyBorder="1" applyAlignment="1">
      <alignment/>
    </xf>
    <xf numFmtId="2" fontId="26" fillId="0" borderId="13" xfId="0" applyNumberFormat="1" applyFont="1" applyBorder="1" applyAlignment="1">
      <alignment/>
    </xf>
    <xf numFmtId="3" fontId="35" fillId="0" borderId="20" xfId="74" applyNumberFormat="1" applyFont="1" applyFill="1" applyBorder="1">
      <alignment/>
      <protection/>
    </xf>
    <xf numFmtId="0" fontId="34" fillId="0" borderId="21" xfId="0" applyFont="1" applyBorder="1" applyAlignment="1">
      <alignment/>
    </xf>
    <xf numFmtId="2" fontId="26" fillId="0" borderId="22" xfId="0" applyNumberFormat="1" applyFont="1" applyBorder="1" applyAlignment="1">
      <alignment/>
    </xf>
    <xf numFmtId="3" fontId="35" fillId="0" borderId="44" xfId="74" applyNumberFormat="1" applyFont="1" applyFill="1" applyBorder="1">
      <alignment/>
      <protection/>
    </xf>
    <xf numFmtId="0" fontId="34" fillId="0" borderId="12" xfId="0" applyFont="1" applyBorder="1" applyAlignment="1">
      <alignment/>
    </xf>
    <xf numFmtId="2" fontId="26" fillId="0" borderId="37" xfId="0" applyNumberFormat="1" applyFont="1" applyBorder="1" applyAlignment="1">
      <alignment/>
    </xf>
    <xf numFmtId="0" fontId="26" fillId="0" borderId="0" xfId="0" applyFont="1" applyAlignment="1">
      <alignment horizontal="center"/>
    </xf>
    <xf numFmtId="2" fontId="26" fillId="0" borderId="39" xfId="0" applyNumberFormat="1" applyFont="1" applyBorder="1" applyAlignment="1">
      <alignment/>
    </xf>
    <xf numFmtId="0" fontId="26" fillId="0" borderId="0" xfId="0" applyFont="1" applyAlignment="1">
      <alignment/>
    </xf>
    <xf numFmtId="2" fontId="26" fillId="0" borderId="52" xfId="0" applyNumberFormat="1" applyFont="1" applyBorder="1" applyAlignment="1">
      <alignment/>
    </xf>
    <xf numFmtId="0" fontId="39" fillId="0" borderId="0" xfId="0" applyFont="1" applyAlignment="1">
      <alignment/>
    </xf>
    <xf numFmtId="2" fontId="26" fillId="0" borderId="42" xfId="0" applyNumberFormat="1" applyFont="1" applyBorder="1" applyAlignment="1">
      <alignment/>
    </xf>
    <xf numFmtId="3" fontId="35" fillId="0" borderId="53" xfId="74" applyNumberFormat="1" applyFont="1" applyFill="1" applyBorder="1">
      <alignment/>
      <protection/>
    </xf>
    <xf numFmtId="2" fontId="26" fillId="0" borderId="54" xfId="0" applyNumberFormat="1" applyFont="1" applyBorder="1" applyAlignment="1">
      <alignment/>
    </xf>
    <xf numFmtId="0" fontId="34" fillId="0" borderId="49" xfId="0" applyFont="1" applyBorder="1" applyAlignment="1">
      <alignment horizontal="center"/>
    </xf>
    <xf numFmtId="0" fontId="34" fillId="0" borderId="49" xfId="0" applyFont="1" applyBorder="1" applyAlignment="1">
      <alignment/>
    </xf>
    <xf numFmtId="2" fontId="26" fillId="0" borderId="47" xfId="0" applyNumberFormat="1" applyFont="1" applyBorder="1" applyAlignment="1">
      <alignment/>
    </xf>
    <xf numFmtId="3" fontId="35" fillId="0" borderId="55" xfId="74" applyNumberFormat="1" applyFont="1" applyFill="1" applyBorder="1">
      <alignment/>
      <protection/>
    </xf>
    <xf numFmtId="3" fontId="35" fillId="0" borderId="56" xfId="74" applyNumberFormat="1" applyFont="1" applyFill="1" applyBorder="1">
      <alignment/>
      <protection/>
    </xf>
    <xf numFmtId="2" fontId="26" fillId="0" borderId="57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2" fillId="25" borderId="49" xfId="0" applyNumberFormat="1" applyFont="1" applyFill="1" applyBorder="1" applyAlignment="1">
      <alignment horizontal="center" vertical="center"/>
    </xf>
    <xf numFmtId="49" fontId="42" fillId="25" borderId="50" xfId="0" applyNumberFormat="1" applyFont="1" applyFill="1" applyBorder="1" applyAlignment="1">
      <alignment horizontal="center" vertical="center"/>
    </xf>
    <xf numFmtId="49" fontId="42" fillId="25" borderId="51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vertical="center"/>
    </xf>
    <xf numFmtId="14" fontId="24" fillId="19" borderId="0" xfId="0" applyNumberFormat="1" applyFont="1" applyFill="1" applyBorder="1" applyAlignment="1">
      <alignment horizontal="center" vertical="center"/>
    </xf>
    <xf numFmtId="0" fontId="42" fillId="25" borderId="47" xfId="0" applyFont="1" applyFill="1" applyBorder="1" applyAlignment="1">
      <alignment horizontal="left"/>
    </xf>
    <xf numFmtId="0" fontId="42" fillId="25" borderId="48" xfId="0" applyFont="1" applyFill="1" applyBorder="1" applyAlignment="1">
      <alignment horizontal="center"/>
    </xf>
    <xf numFmtId="0" fontId="22" fillId="25" borderId="51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36" fillId="24" borderId="58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0" fontId="31" fillId="25" borderId="0" xfId="0" applyFont="1" applyFill="1" applyAlignment="1">
      <alignment horizontal="center"/>
    </xf>
    <xf numFmtId="0" fontId="22" fillId="25" borderId="0" xfId="0" applyFont="1" applyFill="1" applyAlignment="1">
      <alignment/>
    </xf>
    <xf numFmtId="0" fontId="50" fillId="24" borderId="49" xfId="0" applyFont="1" applyFill="1" applyBorder="1" applyAlignment="1">
      <alignment/>
    </xf>
    <xf numFmtId="0" fontId="50" fillId="24" borderId="50" xfId="0" applyFont="1" applyFill="1" applyBorder="1" applyAlignment="1">
      <alignment horizontal="center"/>
    </xf>
    <xf numFmtId="0" fontId="51" fillId="24" borderId="50" xfId="0" applyFont="1" applyFill="1" applyBorder="1" applyAlignment="1">
      <alignment horizontal="center"/>
    </xf>
    <xf numFmtId="0" fontId="49" fillId="24" borderId="51" xfId="0" applyFont="1" applyFill="1" applyBorder="1" applyAlignment="1">
      <alignment/>
    </xf>
    <xf numFmtId="0" fontId="51" fillId="25" borderId="59" xfId="0" applyFont="1" applyFill="1" applyBorder="1" applyAlignment="1">
      <alignment horizontal="center" vertical="center" wrapText="1"/>
    </xf>
    <xf numFmtId="0" fontId="51" fillId="25" borderId="58" xfId="0" applyFont="1" applyFill="1" applyBorder="1" applyAlignment="1">
      <alignment horizontal="center" vertical="center" wrapText="1"/>
    </xf>
    <xf numFmtId="0" fontId="49" fillId="25" borderId="60" xfId="0" applyFont="1" applyFill="1" applyBorder="1" applyAlignment="1">
      <alignment horizontal="center" vertical="center" wrapText="1"/>
    </xf>
    <xf numFmtId="0" fontId="51" fillId="25" borderId="32" xfId="0" applyFont="1" applyFill="1" applyBorder="1" applyAlignment="1">
      <alignment horizontal="center" vertical="center" wrapText="1"/>
    </xf>
    <xf numFmtId="0" fontId="52" fillId="24" borderId="58" xfId="0" applyFont="1" applyFill="1" applyBorder="1" applyAlignment="1">
      <alignment/>
    </xf>
    <xf numFmtId="0" fontId="21" fillId="24" borderId="25" xfId="0" applyFont="1" applyFill="1" applyBorder="1" applyAlignment="1">
      <alignment horizontal="center"/>
    </xf>
    <xf numFmtId="0" fontId="21" fillId="24" borderId="3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3" fontId="35" fillId="0" borderId="61" xfId="76" applyNumberFormat="1" applyFont="1" applyFill="1" applyBorder="1" applyAlignment="1">
      <alignment horizontal="center"/>
      <protection/>
    </xf>
    <xf numFmtId="0" fontId="52" fillId="24" borderId="62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1" fillId="24" borderId="39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34" xfId="0" applyFont="1" applyFill="1" applyBorder="1" applyAlignment="1">
      <alignment horizontal="center"/>
    </xf>
    <xf numFmtId="3" fontId="35" fillId="0" borderId="63" xfId="76" applyNumberFormat="1" applyFont="1" applyFill="1" applyBorder="1" applyAlignment="1">
      <alignment horizontal="center"/>
      <protection/>
    </xf>
    <xf numFmtId="0" fontId="53" fillId="24" borderId="62" xfId="0" applyFont="1" applyFill="1" applyBorder="1" applyAlignment="1">
      <alignment/>
    </xf>
    <xf numFmtId="0" fontId="52" fillId="24" borderId="64" xfId="0" applyFont="1" applyFill="1" applyBorder="1" applyAlignment="1">
      <alignment/>
    </xf>
    <xf numFmtId="0" fontId="21" fillId="24" borderId="22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3" fontId="35" fillId="0" borderId="65" xfId="76" applyNumberFormat="1" applyFont="1" applyFill="1" applyBorder="1" applyAlignment="1">
      <alignment horizontal="center"/>
      <protection/>
    </xf>
    <xf numFmtId="0" fontId="40" fillId="24" borderId="62" xfId="0" applyFont="1" applyFill="1" applyBorder="1" applyAlignment="1">
      <alignment/>
    </xf>
    <xf numFmtId="0" fontId="26" fillId="24" borderId="25" xfId="0" applyFont="1" applyFill="1" applyBorder="1" applyAlignment="1">
      <alignment horizontal="center"/>
    </xf>
    <xf numFmtId="0" fontId="26" fillId="24" borderId="37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45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39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34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4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46" xfId="0" applyFont="1" applyFill="1" applyBorder="1" applyAlignment="1">
      <alignment horizontal="center"/>
    </xf>
    <xf numFmtId="0" fontId="22" fillId="24" borderId="58" xfId="0" applyFont="1" applyFill="1" applyBorder="1" applyAlignment="1">
      <alignment/>
    </xf>
    <xf numFmtId="0" fontId="22" fillId="24" borderId="62" xfId="0" applyFont="1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2" xfId="0" applyFill="1" applyBorder="1" applyAlignment="1">
      <alignment/>
    </xf>
    <xf numFmtId="0" fontId="53" fillId="24" borderId="58" xfId="0" applyFont="1" applyFill="1" applyBorder="1" applyAlignment="1">
      <alignment/>
    </xf>
    <xf numFmtId="0" fontId="53" fillId="24" borderId="64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42" fillId="25" borderId="49" xfId="0" applyFont="1" applyFill="1" applyBorder="1" applyAlignment="1">
      <alignment horizontal="center" vertical="center"/>
    </xf>
    <xf numFmtId="0" fontId="42" fillId="25" borderId="58" xfId="0" applyFont="1" applyFill="1" applyBorder="1" applyAlignment="1">
      <alignment horizontal="center" vertical="center"/>
    </xf>
    <xf numFmtId="0" fontId="33" fillId="25" borderId="59" xfId="0" applyFont="1" applyFill="1" applyBorder="1" applyAlignment="1">
      <alignment horizontal="center"/>
    </xf>
    <xf numFmtId="0" fontId="33" fillId="4" borderId="59" xfId="0" applyFont="1" applyFill="1" applyBorder="1" applyAlignment="1">
      <alignment horizontal="center"/>
    </xf>
    <xf numFmtId="0" fontId="33" fillId="4" borderId="58" xfId="0" applyFont="1" applyFill="1" applyBorder="1" applyAlignment="1">
      <alignment horizontal="center"/>
    </xf>
    <xf numFmtId="0" fontId="42" fillId="25" borderId="58" xfId="0" applyFont="1" applyFill="1" applyBorder="1" applyAlignment="1">
      <alignment horizontal="center"/>
    </xf>
    <xf numFmtId="0" fontId="33" fillId="25" borderId="6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6" fillId="24" borderId="59" xfId="76" applyNumberFormat="1" applyFont="1" applyFill="1" applyBorder="1" applyAlignment="1">
      <alignment horizontal="center" vertical="center"/>
      <protection/>
    </xf>
    <xf numFmtId="3" fontId="36" fillId="24" borderId="0" xfId="76" applyNumberFormat="1" applyFont="1" applyFill="1" applyBorder="1" applyAlignment="1">
      <alignment horizontal="center" vertical="center"/>
      <protection/>
    </xf>
    <xf numFmtId="0" fontId="36" fillId="24" borderId="59" xfId="0" applyFont="1" applyFill="1" applyBorder="1" applyAlignment="1">
      <alignment horizontal="center" vertical="center"/>
    </xf>
    <xf numFmtId="3" fontId="36" fillId="0" borderId="61" xfId="76" applyNumberFormat="1" applyFont="1" applyFill="1" applyBorder="1" applyAlignment="1">
      <alignment horizontal="center" vertical="center"/>
      <protection/>
    </xf>
    <xf numFmtId="0" fontId="36" fillId="24" borderId="62" xfId="0" applyFont="1" applyFill="1" applyBorder="1" applyAlignment="1">
      <alignment horizontal="center" vertical="center"/>
    </xf>
    <xf numFmtId="3" fontId="36" fillId="24" borderId="60" xfId="76" applyNumberFormat="1" applyFont="1" applyFill="1" applyBorder="1" applyAlignment="1">
      <alignment horizontal="center" vertical="center"/>
      <protection/>
    </xf>
    <xf numFmtId="0" fontId="36" fillId="24" borderId="60" xfId="0" applyFont="1" applyFill="1" applyBorder="1" applyAlignment="1">
      <alignment horizontal="center" vertical="center"/>
    </xf>
    <xf numFmtId="3" fontId="36" fillId="0" borderId="63" xfId="76" applyNumberFormat="1" applyFont="1" applyFill="1" applyBorder="1" applyAlignment="1">
      <alignment horizontal="center" vertical="center"/>
      <protection/>
    </xf>
    <xf numFmtId="0" fontId="36" fillId="24" borderId="64" xfId="0" applyFont="1" applyFill="1" applyBorder="1" applyAlignment="1">
      <alignment horizontal="center" vertical="center"/>
    </xf>
    <xf numFmtId="3" fontId="36" fillId="24" borderId="67" xfId="76" applyNumberFormat="1" applyFont="1" applyFill="1" applyBorder="1" applyAlignment="1">
      <alignment horizontal="center" vertical="center"/>
      <protection/>
    </xf>
    <xf numFmtId="0" fontId="36" fillId="24" borderId="67" xfId="0" applyFont="1" applyFill="1" applyBorder="1" applyAlignment="1">
      <alignment horizontal="center" vertical="center"/>
    </xf>
    <xf numFmtId="3" fontId="36" fillId="0" borderId="65" xfId="76" applyNumberFormat="1" applyFont="1" applyFill="1" applyBorder="1" applyAlignment="1">
      <alignment horizontal="center" vertical="center"/>
      <protection/>
    </xf>
    <xf numFmtId="0" fontId="42" fillId="25" borderId="29" xfId="0" applyFont="1" applyFill="1" applyBorder="1" applyAlignment="1">
      <alignment horizontal="left"/>
    </xf>
    <xf numFmtId="0" fontId="42" fillId="25" borderId="29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0" fontId="36" fillId="24" borderId="68" xfId="0" applyFont="1" applyFill="1" applyBorder="1" applyAlignment="1">
      <alignment horizontal="left"/>
    </xf>
    <xf numFmtId="0" fontId="26" fillId="24" borderId="69" xfId="0" applyFont="1" applyFill="1" applyBorder="1" applyAlignment="1">
      <alignment horizontal="center"/>
    </xf>
    <xf numFmtId="0" fontId="42" fillId="25" borderId="49" xfId="0" applyFont="1" applyFill="1" applyBorder="1" applyAlignment="1">
      <alignment horizontal="center"/>
    </xf>
    <xf numFmtId="3" fontId="36" fillId="24" borderId="33" xfId="0" applyNumberFormat="1" applyFont="1" applyFill="1" applyBorder="1" applyAlignment="1">
      <alignment horizontal="center" vertical="center"/>
    </xf>
    <xf numFmtId="3" fontId="36" fillId="24" borderId="11" xfId="0" applyNumberFormat="1" applyFont="1" applyFill="1" applyBorder="1" applyAlignment="1">
      <alignment horizontal="center" vertical="center"/>
    </xf>
    <xf numFmtId="3" fontId="36" fillId="24" borderId="36" xfId="0" applyNumberFormat="1" applyFont="1" applyFill="1" applyBorder="1" applyAlignment="1">
      <alignment horizontal="center" vertical="center"/>
    </xf>
    <xf numFmtId="3" fontId="36" fillId="24" borderId="0" xfId="0" applyNumberFormat="1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/>
    </xf>
    <xf numFmtId="3" fontId="36" fillId="0" borderId="66" xfId="0" applyNumberFormat="1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2" fillId="24" borderId="50" xfId="0" applyFont="1" applyFill="1" applyBorder="1" applyAlignment="1">
      <alignment/>
    </xf>
    <xf numFmtId="0" fontId="36" fillId="24" borderId="58" xfId="0" applyFont="1" applyFill="1" applyBorder="1" applyAlignment="1">
      <alignment horizontal="left"/>
    </xf>
    <xf numFmtId="0" fontId="22" fillId="24" borderId="33" xfId="0" applyFont="1" applyFill="1" applyBorder="1" applyAlignment="1">
      <alignment/>
    </xf>
    <xf numFmtId="0" fontId="22" fillId="24" borderId="66" xfId="0" applyFont="1" applyFill="1" applyBorder="1" applyAlignment="1">
      <alignment/>
    </xf>
    <xf numFmtId="0" fontId="36" fillId="24" borderId="21" xfId="0" applyFont="1" applyFill="1" applyBorder="1" applyAlignment="1">
      <alignment horizontal="left"/>
    </xf>
    <xf numFmtId="0" fontId="22" fillId="24" borderId="36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3" fontId="36" fillId="0" borderId="60" xfId="0" applyNumberFormat="1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left"/>
    </xf>
    <xf numFmtId="0" fontId="22" fillId="24" borderId="51" xfId="0" applyFont="1" applyFill="1" applyBorder="1" applyAlignment="1">
      <alignment/>
    </xf>
    <xf numFmtId="0" fontId="36" fillId="24" borderId="64" xfId="0" applyFont="1" applyFill="1" applyBorder="1" applyAlignment="1">
      <alignment horizontal="left"/>
    </xf>
    <xf numFmtId="0" fontId="22" fillId="24" borderId="11" xfId="0" applyFont="1" applyFill="1" applyBorder="1" applyAlignment="1">
      <alignment/>
    </xf>
    <xf numFmtId="0" fontId="36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/>
    </xf>
    <xf numFmtId="0" fontId="36" fillId="24" borderId="62" xfId="0" applyFont="1" applyFill="1" applyBorder="1" applyAlignment="1">
      <alignment horizontal="left"/>
    </xf>
    <xf numFmtId="0" fontId="30" fillId="25" borderId="49" xfId="0" applyFont="1" applyFill="1" applyBorder="1" applyAlignment="1">
      <alignment/>
    </xf>
    <xf numFmtId="0" fontId="31" fillId="25" borderId="50" xfId="0" applyFont="1" applyFill="1" applyBorder="1" applyAlignment="1">
      <alignment/>
    </xf>
    <xf numFmtId="0" fontId="54" fillId="25" borderId="50" xfId="0" applyFont="1" applyFill="1" applyBorder="1" applyAlignment="1">
      <alignment/>
    </xf>
    <xf numFmtId="0" fontId="55" fillId="25" borderId="51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0" fillId="24" borderId="66" xfId="0" applyFont="1" applyFill="1" applyBorder="1" applyAlignment="1">
      <alignment horizontal="center"/>
    </xf>
    <xf numFmtId="0" fontId="43" fillId="24" borderId="11" xfId="0" applyFont="1" applyFill="1" applyBorder="1" applyAlignment="1">
      <alignment/>
    </xf>
    <xf numFmtId="0" fontId="40" fillId="24" borderId="49" xfId="0" applyFont="1" applyFill="1" applyBorder="1" applyAlignment="1">
      <alignment/>
    </xf>
    <xf numFmtId="1" fontId="41" fillId="0" borderId="66" xfId="0" applyNumberFormat="1" applyFont="1" applyBorder="1" applyAlignment="1">
      <alignment horizontal="center" vertical="center" wrapText="1"/>
    </xf>
    <xf numFmtId="1" fontId="41" fillId="0" borderId="67" xfId="0" applyNumberFormat="1" applyFont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right"/>
    </xf>
    <xf numFmtId="0" fontId="22" fillId="25" borderId="0" xfId="0" applyFont="1" applyFill="1" applyAlignment="1">
      <alignment horizontal="left"/>
    </xf>
    <xf numFmtId="0" fontId="0" fillId="24" borderId="0" xfId="0" applyFill="1" applyBorder="1" applyAlignment="1">
      <alignment horizontal="center"/>
    </xf>
    <xf numFmtId="0" fontId="36" fillId="24" borderId="49" xfId="0" applyFont="1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39" xfId="0" applyFont="1" applyBorder="1" applyAlignment="1">
      <alignment/>
    </xf>
    <xf numFmtId="3" fontId="36" fillId="24" borderId="66" xfId="0" applyNumberFormat="1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/>
    </xf>
    <xf numFmtId="0" fontId="22" fillId="24" borderId="32" xfId="0" applyFont="1" applyFill="1" applyBorder="1" applyAlignment="1">
      <alignment/>
    </xf>
    <xf numFmtId="0" fontId="0" fillId="24" borderId="35" xfId="0" applyFill="1" applyBorder="1" applyAlignment="1">
      <alignment horizontal="center"/>
    </xf>
    <xf numFmtId="0" fontId="22" fillId="24" borderId="35" xfId="0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3" fontId="36" fillId="0" borderId="51" xfId="0" applyNumberFormat="1" applyFont="1" applyFill="1" applyBorder="1" applyAlignment="1">
      <alignment horizontal="center" vertical="center"/>
    </xf>
    <xf numFmtId="0" fontId="30" fillId="25" borderId="62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54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0" fontId="38" fillId="0" borderId="0" xfId="84" applyFont="1" applyAlignment="1">
      <alignment/>
      <protection/>
    </xf>
    <xf numFmtId="49" fontId="44" fillId="26" borderId="70" xfId="74" applyNumberFormat="1" applyFont="1" applyFill="1" applyBorder="1" applyAlignment="1">
      <alignment horizontal="center" vertical="center" wrapText="1"/>
      <protection/>
    </xf>
    <xf numFmtId="49" fontId="44" fillId="26" borderId="71" xfId="74" applyNumberFormat="1" applyFont="1" applyFill="1" applyBorder="1" applyAlignment="1">
      <alignment horizontal="center" vertical="center" wrapText="1"/>
      <protection/>
    </xf>
    <xf numFmtId="3" fontId="59" fillId="24" borderId="70" xfId="0" applyNumberFormat="1" applyFont="1" applyFill="1" applyBorder="1" applyAlignment="1">
      <alignment horizontal="center" vertical="center" wrapText="1"/>
    </xf>
    <xf numFmtId="0" fontId="59" fillId="24" borderId="70" xfId="0" applyFont="1" applyFill="1" applyBorder="1" applyAlignment="1">
      <alignment horizontal="center" vertical="center" wrapText="1"/>
    </xf>
    <xf numFmtId="3" fontId="60" fillId="24" borderId="70" xfId="0" applyNumberFormat="1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center" vertical="center"/>
    </xf>
    <xf numFmtId="3" fontId="59" fillId="24" borderId="72" xfId="0" applyNumberFormat="1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3" fontId="60" fillId="24" borderId="72" xfId="0" applyNumberFormat="1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/>
    </xf>
    <xf numFmtId="49" fontId="44" fillId="26" borderId="73" xfId="74" applyNumberFormat="1" applyFont="1" applyFill="1" applyBorder="1" applyAlignment="1">
      <alignment horizontal="center" vertical="center" wrapText="1"/>
      <protection/>
    </xf>
    <xf numFmtId="49" fontId="44" fillId="26" borderId="74" xfId="74" applyNumberFormat="1" applyFont="1" applyFill="1" applyBorder="1" applyAlignment="1">
      <alignment horizontal="center" vertical="center" wrapText="1"/>
      <protection/>
    </xf>
    <xf numFmtId="0" fontId="38" fillId="0" borderId="0" xfId="84" applyFont="1" applyAlignment="1">
      <alignment horizont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5" fillId="24" borderId="0" xfId="0" applyFont="1" applyFill="1" applyAlignment="1">
      <alignment horizontal="center" wrapText="1"/>
    </xf>
    <xf numFmtId="14" fontId="24" fillId="19" borderId="0" xfId="0" applyNumberFormat="1" applyFont="1" applyFill="1" applyAlignment="1">
      <alignment horizontal="center" wrapText="1"/>
    </xf>
    <xf numFmtId="0" fontId="27" fillId="24" borderId="0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textRotation="90"/>
    </xf>
    <xf numFmtId="0" fontId="37" fillId="0" borderId="62" xfId="0" applyFont="1" applyBorder="1" applyAlignment="1">
      <alignment horizontal="center" vertical="center" textRotation="90"/>
    </xf>
    <xf numFmtId="0" fontId="37" fillId="0" borderId="64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49" fontId="30" fillId="25" borderId="49" xfId="0" applyNumberFormat="1" applyFont="1" applyFill="1" applyBorder="1" applyAlignment="1">
      <alignment horizontal="center" vertical="center" wrapText="1"/>
    </xf>
    <xf numFmtId="49" fontId="30" fillId="25" borderId="50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25" borderId="50" xfId="0" applyFont="1" applyFill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34" fillId="0" borderId="59" xfId="0" applyFont="1" applyBorder="1" applyAlignment="1">
      <alignment horizontal="center" vertical="center" textRotation="90"/>
    </xf>
    <xf numFmtId="0" fontId="34" fillId="0" borderId="60" xfId="0" applyFont="1" applyBorder="1" applyAlignment="1">
      <alignment horizontal="center" vertical="center" textRotation="90"/>
    </xf>
    <xf numFmtId="0" fontId="34" fillId="0" borderId="67" xfId="0" applyFont="1" applyBorder="1" applyAlignment="1">
      <alignment horizontal="center" vertical="center" textRotation="90"/>
    </xf>
    <xf numFmtId="0" fontId="34" fillId="0" borderId="62" xfId="0" applyFont="1" applyBorder="1" applyAlignment="1">
      <alignment horizontal="center" vertical="center" textRotation="90"/>
    </xf>
    <xf numFmtId="0" fontId="34" fillId="0" borderId="64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67" xfId="0" applyFont="1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24" borderId="75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wrapText="1"/>
    </xf>
    <xf numFmtId="0" fontId="59" fillId="24" borderId="73" xfId="0" applyFont="1" applyFill="1" applyBorder="1" applyAlignment="1">
      <alignment horizontal="center" vertical="center" wrapText="1"/>
    </xf>
    <xf numFmtId="0" fontId="59" fillId="24" borderId="77" xfId="0" applyFont="1" applyFill="1" applyBorder="1" applyAlignment="1">
      <alignment horizontal="center" vertical="center" wrapText="1"/>
    </xf>
    <xf numFmtId="0" fontId="59" fillId="24" borderId="78" xfId="0" applyFont="1" applyFill="1" applyBorder="1" applyAlignment="1">
      <alignment horizontal="center" vertical="center" wrapText="1"/>
    </xf>
    <xf numFmtId="0" fontId="59" fillId="24" borderId="79" xfId="0" applyFont="1" applyFill="1" applyBorder="1" applyAlignment="1">
      <alignment horizontal="center" vertical="center" wrapText="1"/>
    </xf>
    <xf numFmtId="49" fontId="44" fillId="26" borderId="75" xfId="74" applyNumberFormat="1" applyFont="1" applyFill="1" applyBorder="1" applyAlignment="1">
      <alignment horizontal="center" vertical="center" wrapText="1"/>
      <protection/>
    </xf>
    <xf numFmtId="49" fontId="44" fillId="26" borderId="70" xfId="74" applyNumberFormat="1" applyFont="1" applyFill="1" applyBorder="1" applyAlignment="1">
      <alignment horizontal="center" vertical="center" wrapText="1"/>
      <protection/>
    </xf>
    <xf numFmtId="49" fontId="58" fillId="26" borderId="58" xfId="74" applyNumberFormat="1" applyFont="1" applyFill="1" applyBorder="1" applyAlignment="1">
      <alignment horizontal="center" vertical="center" wrapText="1"/>
      <protection/>
    </xf>
    <xf numFmtId="49" fontId="58" fillId="26" borderId="32" xfId="74" applyNumberFormat="1" applyFont="1" applyFill="1" applyBorder="1" applyAlignment="1">
      <alignment horizontal="center" vertical="center" wrapText="1"/>
      <protection/>
    </xf>
    <xf numFmtId="49" fontId="44" fillId="26" borderId="80" xfId="74" applyNumberFormat="1" applyFont="1" applyFill="1" applyBorder="1" applyAlignment="1">
      <alignment horizontal="center" vertical="center" wrapText="1"/>
      <protection/>
    </xf>
    <xf numFmtId="49" fontId="44" fillId="26" borderId="81" xfId="74" applyNumberFormat="1" applyFont="1" applyFill="1" applyBorder="1" applyAlignment="1">
      <alignment horizontal="center" vertical="center" wrapText="1"/>
      <protection/>
    </xf>
    <xf numFmtId="0" fontId="48" fillId="24" borderId="62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2" fillId="2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9" fillId="0" borderId="6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25" borderId="59" xfId="0" applyFont="1" applyFill="1" applyBorder="1" applyAlignment="1">
      <alignment vertical="center"/>
    </xf>
    <xf numFmtId="0" fontId="49" fillId="25" borderId="67" xfId="0" applyFont="1" applyFill="1" applyBorder="1" applyAlignment="1">
      <alignment vertical="center"/>
    </xf>
    <xf numFmtId="0" fontId="51" fillId="25" borderId="59" xfId="0" applyFont="1" applyFill="1" applyBorder="1" applyAlignment="1">
      <alignment horizontal="center" vertical="center" wrapText="1"/>
    </xf>
    <xf numFmtId="0" fontId="49" fillId="25" borderId="60" xfId="0" applyFont="1" applyFill="1" applyBorder="1" applyAlignment="1">
      <alignment horizontal="center" vertical="center" wrapText="1"/>
    </xf>
    <xf numFmtId="0" fontId="51" fillId="25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51" fillId="25" borderId="61" xfId="0" applyFont="1" applyFill="1" applyBorder="1" applyAlignment="1">
      <alignment horizontal="center" vertical="center" wrapText="1"/>
    </xf>
    <xf numFmtId="0" fontId="49" fillId="25" borderId="82" xfId="0" applyFont="1" applyFill="1" applyBorder="1" applyAlignment="1">
      <alignment horizontal="center" vertical="center" wrapText="1"/>
    </xf>
    <xf numFmtId="0" fontId="36" fillId="24" borderId="58" xfId="0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6" fillId="24" borderId="59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48" fillId="24" borderId="58" xfId="0" applyFont="1" applyFill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35" fillId="0" borderId="49" xfId="0" applyFont="1" applyBorder="1" applyAlignment="1">
      <alignment horizontal="left"/>
    </xf>
    <xf numFmtId="0" fontId="35" fillId="0" borderId="50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6" fillId="24" borderId="62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56" fillId="24" borderId="58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2" fillId="24" borderId="33" xfId="0" applyFont="1" applyFill="1" applyBorder="1" applyAlignment="1">
      <alignment wrapText="1"/>
    </xf>
    <xf numFmtId="0" fontId="56" fillId="24" borderId="49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 2" xfId="73"/>
    <cellStyle name="Обычный_Лист1" xfId="74"/>
    <cellStyle name="Обычный_Лист1_1" xfId="75"/>
    <cellStyle name="Обычный_Лист3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tsc-tlt.com/" TargetMode="External" /><Relationship Id="rId5" Type="http://schemas.openxmlformats.org/officeDocument/2006/relationships/hyperlink" Target="http://tsc-tlt.com/" TargetMode="External" /><Relationship Id="rId6" Type="http://schemas.openxmlformats.org/officeDocument/2006/relationships/image" Target="../media/image4.png" /><Relationship Id="rId7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Relationship Id="rId3" Type="http://schemas.openxmlformats.org/officeDocument/2006/relationships/hyperlink" Target="http://www.tsc-tlt.com/" TargetMode="External" /><Relationship Id="rId4" Type="http://schemas.openxmlformats.org/officeDocument/2006/relationships/hyperlink" Target="http://www.tsc-tl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104775</xdr:rowOff>
    </xdr:from>
    <xdr:to>
      <xdr:col>3</xdr:col>
      <xdr:colOff>200025</xdr:colOff>
      <xdr:row>39</xdr:row>
      <xdr:rowOff>95250</xdr:rowOff>
    </xdr:to>
    <xdr:pic>
      <xdr:nvPicPr>
        <xdr:cNvPr id="1" name="Picture 1" descr="камер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9525"/>
          <a:ext cx="31527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23</xdr:row>
      <xdr:rowOff>66675</xdr:rowOff>
    </xdr:from>
    <xdr:to>
      <xdr:col>5</xdr:col>
      <xdr:colOff>0</xdr:colOff>
      <xdr:row>39</xdr:row>
      <xdr:rowOff>104775</xdr:rowOff>
    </xdr:to>
    <xdr:pic>
      <xdr:nvPicPr>
        <xdr:cNvPr id="2" name="Picture 2" descr="камера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4105275"/>
          <a:ext cx="3067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66675</xdr:rowOff>
    </xdr:from>
    <xdr:to>
      <xdr:col>4</xdr:col>
      <xdr:colOff>1971675</xdr:colOff>
      <xdr:row>5</xdr:row>
      <xdr:rowOff>85725</xdr:rowOff>
    </xdr:to>
    <xdr:pic>
      <xdr:nvPicPr>
        <xdr:cNvPr id="3" name="Picture 5" descr="tsc-tlt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66675"/>
          <a:ext cx="5400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1352550</xdr:colOff>
      <xdr:row>6</xdr:row>
      <xdr:rowOff>123825</xdr:rowOff>
    </xdr:to>
    <xdr:pic macro="[1]!ЭтаКнига.CloseWin">
      <xdr:nvPicPr>
        <xdr:cNvPr id="4" name="Picture 6" descr="Снежинка_ТЦ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6675"/>
          <a:ext cx="1352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5</xdr:row>
      <xdr:rowOff>152400</xdr:rowOff>
    </xdr:from>
    <xdr:to>
      <xdr:col>3</xdr:col>
      <xdr:colOff>1600200</xdr:colOff>
      <xdr:row>9</xdr:row>
      <xdr:rowOff>104775</xdr:rowOff>
    </xdr:to>
    <xdr:pic>
      <xdr:nvPicPr>
        <xdr:cNvPr id="5" name="Picture 1" descr="POLAIR-Standard-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81200" y="962025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28575</xdr:rowOff>
    </xdr:from>
    <xdr:to>
      <xdr:col>4</xdr:col>
      <xdr:colOff>790575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192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0</xdr:row>
      <xdr:rowOff>1095375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05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4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43000"/>
          <a:ext cx="2781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0</xdr:row>
      <xdr:rowOff>1095375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05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104775</xdr:rowOff>
    </xdr:from>
    <xdr:to>
      <xdr:col>5</xdr:col>
      <xdr:colOff>752475</xdr:colOff>
      <xdr:row>6</xdr:row>
      <xdr:rowOff>19050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143000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9</xdr:col>
      <xdr:colOff>809625</xdr:colOff>
      <xdr:row>0</xdr:row>
      <xdr:rowOff>942975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721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1809750</xdr:colOff>
      <xdr:row>1</xdr:row>
      <xdr:rowOff>28575</xdr:rowOff>
    </xdr:from>
    <xdr:to>
      <xdr:col>4</xdr:col>
      <xdr:colOff>1190625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"/>
          <a:ext cx="2790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0</xdr:row>
      <xdr:rowOff>1095375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24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19050</xdr:rowOff>
    </xdr:from>
    <xdr:to>
      <xdr:col>2</xdr:col>
      <xdr:colOff>790575</xdr:colOff>
      <xdr:row>4</xdr:row>
      <xdr:rowOff>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2800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1562100</xdr:colOff>
      <xdr:row>0</xdr:row>
      <xdr:rowOff>1095375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15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2</xdr:col>
      <xdr:colOff>1057275</xdr:colOff>
      <xdr:row>4</xdr:row>
      <xdr:rowOff>19050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0"/>
          <a:ext cx="2781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0</xdr:row>
      <xdr:rowOff>1095375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24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_Biznes\!!____Sites\!!!!_Price_all\&#1055;&#1088;&#1072;&#1081;&#1089;&#1054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пции"/>
      <sheetName val="Разное"/>
      <sheetName val="СикомТХ"/>
    </sheetNames>
    <definedNames>
      <definedName name="ЭтаКнига.CloseW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/>
  <dimension ref="A2:E51"/>
  <sheetViews>
    <sheetView showGridLines="0" tabSelected="1" zoomScale="115" zoomScaleNormal="115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1.25" style="5" customWidth="1"/>
    <col min="2" max="2" width="19.625" style="5" customWidth="1"/>
    <col min="3" max="3" width="20.75390625" style="5" customWidth="1"/>
    <col min="4" max="4" width="25.125" style="5" customWidth="1"/>
    <col min="5" max="5" width="29.125" style="5" customWidth="1"/>
    <col min="6" max="16384" width="9.125" style="5" customWidth="1"/>
  </cols>
  <sheetData>
    <row r="1" s="64" customFormat="1" ht="12.75"/>
    <row r="2" ht="12.75">
      <c r="A2" s="65"/>
    </row>
    <row r="3" ht="12.75">
      <c r="A3" s="66"/>
    </row>
    <row r="4" ht="12.75">
      <c r="A4" s="66"/>
    </row>
    <row r="5" ht="12.75">
      <c r="A5" s="66"/>
    </row>
    <row r="6" ht="12.75">
      <c r="A6" s="66"/>
    </row>
    <row r="7" spans="1:5" ht="15" customHeight="1">
      <c r="A7" s="275"/>
      <c r="B7" s="275"/>
      <c r="C7" s="275"/>
      <c r="D7" s="275"/>
      <c r="E7" s="275"/>
    </row>
    <row r="8" spans="1:5" ht="15">
      <c r="A8" s="2"/>
      <c r="B8" s="2"/>
      <c r="C8" s="2"/>
      <c r="D8" s="3"/>
      <c r="E8" s="67">
        <v>43180</v>
      </c>
    </row>
    <row r="9" spans="1:5" ht="12.75">
      <c r="A9" s="2"/>
      <c r="B9" s="2"/>
      <c r="C9" s="2"/>
      <c r="D9" s="3"/>
      <c r="E9" s="119" t="s">
        <v>0</v>
      </c>
    </row>
    <row r="11" spans="2:5" ht="14.25" customHeight="1">
      <c r="B11" s="278" t="s">
        <v>20</v>
      </c>
      <c r="C11" s="279"/>
      <c r="D11" s="279"/>
      <c r="E11" s="279"/>
    </row>
    <row r="12" spans="2:5" ht="14.25" customHeight="1">
      <c r="B12" s="279"/>
      <c r="C12" s="279"/>
      <c r="D12" s="279"/>
      <c r="E12" s="279"/>
    </row>
    <row r="13" spans="2:5" ht="15.75" customHeight="1" thickBot="1">
      <c r="B13" s="280" t="s">
        <v>2</v>
      </c>
      <c r="C13" s="280"/>
      <c r="D13" s="280"/>
      <c r="E13" s="280"/>
    </row>
    <row r="14" spans="2:5" ht="13.5" thickBot="1">
      <c r="B14" s="99" t="s">
        <v>21</v>
      </c>
      <c r="C14" s="100" t="s">
        <v>22</v>
      </c>
      <c r="D14" s="100" t="s">
        <v>23</v>
      </c>
      <c r="E14" s="101" t="s">
        <v>24</v>
      </c>
    </row>
    <row r="15" spans="2:5" s="105" customFormat="1" ht="12.75">
      <c r="B15" s="102">
        <v>1070001</v>
      </c>
      <c r="C15" s="103" t="s">
        <v>25</v>
      </c>
      <c r="D15" s="103" t="s">
        <v>26</v>
      </c>
      <c r="E15" s="104">
        <v>51328</v>
      </c>
    </row>
    <row r="16" spans="2:5" ht="15" customHeight="1">
      <c r="B16" s="106">
        <v>1070004</v>
      </c>
      <c r="C16" s="107" t="s">
        <v>27</v>
      </c>
      <c r="D16" s="107" t="s">
        <v>28</v>
      </c>
      <c r="E16" s="108">
        <v>61482</v>
      </c>
    </row>
    <row r="17" spans="2:5" ht="15" customHeight="1">
      <c r="B17" s="106">
        <v>1070034</v>
      </c>
      <c r="C17" s="107" t="s">
        <v>29</v>
      </c>
      <c r="D17" s="107" t="s">
        <v>30</v>
      </c>
      <c r="E17" s="108">
        <v>71310</v>
      </c>
    </row>
    <row r="18" spans="2:5" ht="15" customHeight="1">
      <c r="B18" s="106">
        <v>1070285</v>
      </c>
      <c r="C18" s="107" t="s">
        <v>31</v>
      </c>
      <c r="D18" s="107" t="s">
        <v>32</v>
      </c>
      <c r="E18" s="108">
        <v>79704</v>
      </c>
    </row>
    <row r="19" spans="2:5" ht="15" customHeight="1">
      <c r="B19" s="106">
        <v>1070010</v>
      </c>
      <c r="C19" s="107" t="s">
        <v>33</v>
      </c>
      <c r="D19" s="107" t="s">
        <v>34</v>
      </c>
      <c r="E19" s="108">
        <v>84209</v>
      </c>
    </row>
    <row r="20" spans="2:5" ht="15" customHeight="1">
      <c r="B20" s="106">
        <v>1070078</v>
      </c>
      <c r="C20" s="107" t="s">
        <v>35</v>
      </c>
      <c r="D20" s="107" t="s">
        <v>36</v>
      </c>
      <c r="E20" s="108">
        <v>96605</v>
      </c>
    </row>
    <row r="21" spans="2:5" ht="15" customHeight="1" thickBot="1">
      <c r="B21" s="109">
        <v>1070016</v>
      </c>
      <c r="C21" s="110" t="s">
        <v>37</v>
      </c>
      <c r="D21" s="110" t="s">
        <v>38</v>
      </c>
      <c r="E21" s="111">
        <v>97670</v>
      </c>
    </row>
    <row r="42" ht="8.25" customHeight="1">
      <c r="B42" s="112"/>
    </row>
    <row r="43" spans="2:5" ht="15">
      <c r="B43" s="276"/>
      <c r="C43" s="277"/>
      <c r="D43" s="277"/>
      <c r="E43" s="277"/>
    </row>
    <row r="44" spans="2:5" ht="26.25" customHeight="1">
      <c r="B44" s="283" t="s">
        <v>39</v>
      </c>
      <c r="C44" s="283"/>
      <c r="D44" s="283"/>
      <c r="E44" s="283"/>
    </row>
    <row r="45" spans="2:5" ht="12.75">
      <c r="B45" s="113"/>
      <c r="C45" s="114"/>
      <c r="D45" s="114"/>
      <c r="E45" s="113"/>
    </row>
    <row r="46" spans="2:5" ht="12.75">
      <c r="B46" s="113"/>
      <c r="C46" s="114"/>
      <c r="D46" s="114"/>
      <c r="E46" s="113"/>
    </row>
    <row r="47" spans="2:5" ht="12.75">
      <c r="B47" s="281"/>
      <c r="C47" s="281"/>
      <c r="D47" s="282"/>
      <c r="E47" s="282"/>
    </row>
    <row r="48" spans="2:5" ht="12.75">
      <c r="B48" s="281"/>
      <c r="C48" s="281"/>
      <c r="D48" s="282"/>
      <c r="E48" s="1"/>
    </row>
    <row r="49" spans="2:5" ht="12.75">
      <c r="B49" s="282"/>
      <c r="C49" s="1"/>
      <c r="D49" s="115"/>
      <c r="E49" s="1"/>
    </row>
    <row r="50" spans="2:5" ht="21.75" customHeight="1">
      <c r="B50" s="116"/>
      <c r="C50" s="117"/>
      <c r="D50" s="117"/>
      <c r="E50" s="117"/>
    </row>
    <row r="51" spans="2:5" ht="12.75">
      <c r="B51" s="118"/>
      <c r="C51" s="117"/>
      <c r="D51" s="117"/>
      <c r="E51" s="117"/>
    </row>
  </sheetData>
  <sheetProtection/>
  <mergeCells count="8">
    <mergeCell ref="A7:E7"/>
    <mergeCell ref="B43:E43"/>
    <mergeCell ref="B11:E12"/>
    <mergeCell ref="B13:E13"/>
    <mergeCell ref="B47:B49"/>
    <mergeCell ref="C47:E47"/>
    <mergeCell ref="C48:D48"/>
    <mergeCell ref="B44:E44"/>
  </mergeCells>
  <printOptions/>
  <pageMargins left="0.24" right="0.21" top="0.54" bottom="0.27" header="0.5" footer="0.27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2:H133"/>
  <sheetViews>
    <sheetView showGridLines="0" view="pageBreakPreview" zoomScale="115" zoomScaleSheetLayoutView="115" zoomScalePageLayoutView="0" workbookViewId="0" topLeftCell="A1">
      <pane ySplit="9" topLeftCell="A103" activePane="bottomLeft" state="frozen"/>
      <selection pane="topLeft" activeCell="A1" sqref="A1"/>
      <selection pane="bottomLeft" activeCell="G4" sqref="G4:H4"/>
    </sheetView>
  </sheetViews>
  <sheetFormatPr defaultColWidth="9.00390625" defaultRowHeight="12.75"/>
  <cols>
    <col min="1" max="1" width="12.375" style="5" customWidth="1"/>
    <col min="2" max="3" width="14.00390625" style="5" customWidth="1"/>
    <col min="4" max="4" width="14.00390625" style="63" customWidth="1"/>
    <col min="5" max="8" width="14.00390625" style="5" customWidth="1"/>
    <col min="9" max="9" width="5.375" style="5" customWidth="1"/>
    <col min="10" max="16384" width="9.125" style="5" customWidth="1"/>
  </cols>
  <sheetData>
    <row r="1" s="64" customFormat="1" ht="93.75" customHeight="1"/>
    <row r="2" spans="1:5" ht="15" customHeight="1">
      <c r="A2" s="275"/>
      <c r="B2" s="275"/>
      <c r="C2" s="275"/>
      <c r="D2" s="275"/>
      <c r="E2" s="275"/>
    </row>
    <row r="3" spans="1:8" ht="15">
      <c r="A3" s="2"/>
      <c r="B3" s="2"/>
      <c r="C3" s="2"/>
      <c r="D3" s="3"/>
      <c r="E3" s="4"/>
      <c r="F3" s="4"/>
      <c r="G3" s="285">
        <v>43294</v>
      </c>
      <c r="H3" s="285"/>
    </row>
    <row r="4" spans="1:8" ht="12.75">
      <c r="A4" s="2"/>
      <c r="B4" s="2"/>
      <c r="C4" s="2"/>
      <c r="D4" s="3"/>
      <c r="G4" s="286" t="s">
        <v>0</v>
      </c>
      <c r="H4" s="286"/>
    </row>
    <row r="5" spans="1:8" ht="33.75" customHeight="1">
      <c r="A5" s="284" t="s">
        <v>13</v>
      </c>
      <c r="B5" s="284"/>
      <c r="C5" s="284"/>
      <c r="D5" s="284"/>
      <c r="E5" s="284"/>
      <c r="F5" s="284"/>
      <c r="G5" s="284"/>
      <c r="H5" s="284"/>
    </row>
    <row r="6" spans="1:8" ht="15">
      <c r="A6" s="278" t="s">
        <v>1</v>
      </c>
      <c r="B6" s="278"/>
      <c r="C6" s="278"/>
      <c r="D6" s="278"/>
      <c r="E6" s="278"/>
      <c r="F6" s="278"/>
      <c r="G6" s="278"/>
      <c r="H6" s="278"/>
    </row>
    <row r="7" spans="1:8" ht="15" customHeight="1" thickBot="1">
      <c r="A7" s="280" t="s">
        <v>2</v>
      </c>
      <c r="B7" s="280"/>
      <c r="C7" s="280"/>
      <c r="D7" s="280"/>
      <c r="E7" s="290"/>
      <c r="F7" s="290"/>
      <c r="G7" s="290"/>
      <c r="H7" s="290"/>
    </row>
    <row r="8" spans="1:8" ht="12.75" customHeight="1" thickBot="1">
      <c r="A8" s="291" t="s">
        <v>3</v>
      </c>
      <c r="B8" s="292"/>
      <c r="C8" s="292" t="s">
        <v>4</v>
      </c>
      <c r="D8" s="293"/>
      <c r="E8" s="296" t="s">
        <v>5</v>
      </c>
      <c r="F8" s="297"/>
      <c r="G8" s="296" t="s">
        <v>6</v>
      </c>
      <c r="H8" s="298"/>
    </row>
    <row r="9" spans="1:8" ht="13.5" thickBot="1">
      <c r="A9" s="6" t="s">
        <v>7</v>
      </c>
      <c r="B9" s="6" t="s">
        <v>8</v>
      </c>
      <c r="C9" s="7" t="s">
        <v>12</v>
      </c>
      <c r="D9" s="8" t="s">
        <v>9</v>
      </c>
      <c r="E9" s="7" t="s">
        <v>12</v>
      </c>
      <c r="F9" s="8" t="s">
        <v>9</v>
      </c>
      <c r="G9" s="7" t="s">
        <v>12</v>
      </c>
      <c r="H9" s="8" t="s">
        <v>9</v>
      </c>
    </row>
    <row r="10" spans="1:8" ht="12.75">
      <c r="A10" s="287">
        <v>1360</v>
      </c>
      <c r="B10" s="9">
        <v>1360</v>
      </c>
      <c r="C10" s="10">
        <v>2.94</v>
      </c>
      <c r="D10" s="11" t="s">
        <v>10</v>
      </c>
      <c r="E10" s="10">
        <v>3.31</v>
      </c>
      <c r="F10" s="12">
        <v>59740</v>
      </c>
      <c r="G10" s="13">
        <v>3.69</v>
      </c>
      <c r="H10" s="12">
        <v>63946</v>
      </c>
    </row>
    <row r="11" spans="1:8" ht="12.75">
      <c r="A11" s="302"/>
      <c r="B11" s="14">
        <v>1660</v>
      </c>
      <c r="C11" s="10">
        <v>3.67</v>
      </c>
      <c r="D11" s="15">
        <v>61837</v>
      </c>
      <c r="E11" s="10">
        <v>4.14</v>
      </c>
      <c r="F11" s="16">
        <v>65947</v>
      </c>
      <c r="G11" s="17">
        <v>4.61</v>
      </c>
      <c r="H11" s="16">
        <v>70582</v>
      </c>
    </row>
    <row r="12" spans="1:8" ht="12.75">
      <c r="A12" s="302"/>
      <c r="B12" s="14">
        <v>1960</v>
      </c>
      <c r="C12" s="10">
        <v>4.41</v>
      </c>
      <c r="D12" s="18" t="s">
        <v>10</v>
      </c>
      <c r="E12" s="10">
        <v>4.97</v>
      </c>
      <c r="F12" s="16">
        <v>72155</v>
      </c>
      <c r="G12" s="17">
        <v>5.53</v>
      </c>
      <c r="H12" s="16">
        <v>77217</v>
      </c>
    </row>
    <row r="13" spans="1:8" ht="12.75">
      <c r="A13" s="302"/>
      <c r="B13" s="14">
        <v>2260</v>
      </c>
      <c r="C13" s="10">
        <v>5.14</v>
      </c>
      <c r="D13" s="19">
        <v>73386</v>
      </c>
      <c r="E13" s="10">
        <v>5.8</v>
      </c>
      <c r="F13" s="16">
        <v>78363</v>
      </c>
      <c r="G13" s="17">
        <v>6.45</v>
      </c>
      <c r="H13" s="16">
        <v>83863</v>
      </c>
    </row>
    <row r="14" spans="1:8" ht="12.75">
      <c r="A14" s="302"/>
      <c r="B14" s="14">
        <v>2560</v>
      </c>
      <c r="C14" s="10">
        <v>5.88</v>
      </c>
      <c r="D14" s="19">
        <v>79176</v>
      </c>
      <c r="E14" s="10">
        <v>6.62</v>
      </c>
      <c r="F14" s="16">
        <v>84580</v>
      </c>
      <c r="G14" s="17">
        <v>7.37</v>
      </c>
      <c r="H14" s="16">
        <v>90499</v>
      </c>
    </row>
    <row r="15" spans="1:8" ht="12.75">
      <c r="A15" s="302"/>
      <c r="B15" s="14">
        <v>2860</v>
      </c>
      <c r="C15" s="10">
        <v>6.61</v>
      </c>
      <c r="D15" s="19">
        <v>84944</v>
      </c>
      <c r="E15" s="10">
        <v>7.45</v>
      </c>
      <c r="F15" s="16">
        <v>90777</v>
      </c>
      <c r="G15" s="17">
        <v>8.29</v>
      </c>
      <c r="H15" s="16">
        <v>97134</v>
      </c>
    </row>
    <row r="16" spans="1:8" ht="12.75">
      <c r="A16" s="302"/>
      <c r="B16" s="14">
        <v>3160</v>
      </c>
      <c r="C16" s="10">
        <v>7.34</v>
      </c>
      <c r="D16" s="19">
        <v>90713</v>
      </c>
      <c r="E16" s="10">
        <v>8.28</v>
      </c>
      <c r="F16" s="16">
        <v>96984</v>
      </c>
      <c r="G16" s="17">
        <v>9.22</v>
      </c>
      <c r="H16" s="16">
        <v>103770</v>
      </c>
    </row>
    <row r="17" spans="1:8" ht="12.75">
      <c r="A17" s="302"/>
      <c r="B17" s="14">
        <v>3460</v>
      </c>
      <c r="C17" s="10">
        <v>8.08</v>
      </c>
      <c r="D17" s="19">
        <v>96503</v>
      </c>
      <c r="E17" s="10">
        <v>9.11</v>
      </c>
      <c r="F17" s="16">
        <v>103192</v>
      </c>
      <c r="G17" s="17">
        <v>10.14</v>
      </c>
      <c r="H17" s="16">
        <v>110416</v>
      </c>
    </row>
    <row r="18" spans="1:8" ht="12.75">
      <c r="A18" s="302"/>
      <c r="B18" s="14">
        <v>3760</v>
      </c>
      <c r="C18" s="10">
        <v>8.81</v>
      </c>
      <c r="D18" s="19">
        <v>102271</v>
      </c>
      <c r="E18" s="10">
        <v>9.94</v>
      </c>
      <c r="F18" s="16">
        <v>109399</v>
      </c>
      <c r="G18" s="17">
        <v>11.06</v>
      </c>
      <c r="H18" s="16">
        <v>117041</v>
      </c>
    </row>
    <row r="19" spans="1:8" ht="12.75">
      <c r="A19" s="302"/>
      <c r="B19" s="14">
        <v>4060</v>
      </c>
      <c r="C19" s="10">
        <v>9.55</v>
      </c>
      <c r="D19" s="19">
        <v>108061</v>
      </c>
      <c r="E19" s="10">
        <v>10.76</v>
      </c>
      <c r="F19" s="16">
        <v>115606</v>
      </c>
      <c r="G19" s="17">
        <v>11.98</v>
      </c>
      <c r="H19" s="16">
        <v>123676</v>
      </c>
    </row>
    <row r="20" spans="1:8" ht="12.75">
      <c r="A20" s="302"/>
      <c r="B20" s="14">
        <v>4360</v>
      </c>
      <c r="C20" s="10">
        <v>10.28</v>
      </c>
      <c r="D20" s="19">
        <v>113830</v>
      </c>
      <c r="E20" s="10">
        <v>11.59</v>
      </c>
      <c r="F20" s="16">
        <v>121814</v>
      </c>
      <c r="G20" s="17">
        <v>12.9</v>
      </c>
      <c r="H20" s="16">
        <v>130311</v>
      </c>
    </row>
    <row r="21" spans="1:8" ht="12.75">
      <c r="A21" s="302"/>
      <c r="B21" s="14">
        <v>4660</v>
      </c>
      <c r="C21" s="10">
        <v>11.02</v>
      </c>
      <c r="D21" s="19">
        <v>119620</v>
      </c>
      <c r="E21" s="10">
        <v>12.42</v>
      </c>
      <c r="F21" s="16">
        <v>128085</v>
      </c>
      <c r="G21" s="17">
        <v>13.82</v>
      </c>
      <c r="H21" s="16">
        <v>136947</v>
      </c>
    </row>
    <row r="22" spans="1:8" ht="12.75">
      <c r="A22" s="302"/>
      <c r="B22" s="14">
        <v>4960</v>
      </c>
      <c r="C22" s="10">
        <v>11.75</v>
      </c>
      <c r="D22" s="19">
        <v>125388</v>
      </c>
      <c r="E22" s="10">
        <v>13.25</v>
      </c>
      <c r="F22" s="16">
        <v>134229</v>
      </c>
      <c r="G22" s="17">
        <v>14.75</v>
      </c>
      <c r="H22" s="16">
        <v>143593</v>
      </c>
    </row>
    <row r="23" spans="1:8" ht="12.75">
      <c r="A23" s="302"/>
      <c r="B23" s="14">
        <v>5260</v>
      </c>
      <c r="C23" s="10">
        <v>12.48</v>
      </c>
      <c r="D23" s="19">
        <v>131168</v>
      </c>
      <c r="E23" s="10">
        <v>14.08</v>
      </c>
      <c r="F23" s="16">
        <v>140436</v>
      </c>
      <c r="G23" s="17">
        <v>15.67</v>
      </c>
      <c r="H23" s="16">
        <v>150228</v>
      </c>
    </row>
    <row r="24" spans="1:8" ht="13.5" thickBot="1">
      <c r="A24" s="303"/>
      <c r="B24" s="20">
        <v>5560</v>
      </c>
      <c r="C24" s="21">
        <v>13.22</v>
      </c>
      <c r="D24" s="22">
        <v>136947</v>
      </c>
      <c r="E24" s="21">
        <v>14.9</v>
      </c>
      <c r="F24" s="23">
        <v>146643</v>
      </c>
      <c r="G24" s="24">
        <v>16.59</v>
      </c>
      <c r="H24" s="23">
        <v>156864</v>
      </c>
    </row>
    <row r="25" spans="1:8" ht="12.75">
      <c r="A25" s="302">
        <v>1660</v>
      </c>
      <c r="B25" s="9">
        <v>1660</v>
      </c>
      <c r="C25" s="25">
        <v>4.59</v>
      </c>
      <c r="D25" s="26">
        <v>68152</v>
      </c>
      <c r="E25" s="25">
        <v>5.17</v>
      </c>
      <c r="F25" s="12">
        <v>72690</v>
      </c>
      <c r="G25" s="13">
        <v>5.76</v>
      </c>
      <c r="H25" s="12">
        <v>77763</v>
      </c>
    </row>
    <row r="26" spans="1:8" ht="12.75">
      <c r="A26" s="288"/>
      <c r="B26" s="14">
        <v>1960</v>
      </c>
      <c r="C26" s="10">
        <v>5.51</v>
      </c>
      <c r="D26" s="19">
        <v>74467</v>
      </c>
      <c r="E26" s="10">
        <v>6.21</v>
      </c>
      <c r="F26" s="16">
        <v>79497</v>
      </c>
      <c r="G26" s="17">
        <v>6.91</v>
      </c>
      <c r="H26" s="16">
        <v>84923</v>
      </c>
    </row>
    <row r="27" spans="1:8" ht="12.75">
      <c r="A27" s="288"/>
      <c r="B27" s="14">
        <v>2260</v>
      </c>
      <c r="C27" s="10">
        <v>6.43</v>
      </c>
      <c r="D27" s="19">
        <v>80760</v>
      </c>
      <c r="E27" s="10">
        <v>7.25</v>
      </c>
      <c r="F27" s="16">
        <v>86164</v>
      </c>
      <c r="G27" s="17">
        <v>8.06</v>
      </c>
      <c r="H27" s="16">
        <v>92083</v>
      </c>
    </row>
    <row r="28" spans="1:8" ht="12.75">
      <c r="A28" s="288"/>
      <c r="B28" s="14">
        <v>2560</v>
      </c>
      <c r="C28" s="10">
        <v>7.34</v>
      </c>
      <c r="D28" s="19">
        <v>87074</v>
      </c>
      <c r="E28" s="10">
        <v>8.28</v>
      </c>
      <c r="F28" s="16">
        <v>92907</v>
      </c>
      <c r="G28" s="17">
        <v>9.22</v>
      </c>
      <c r="H28" s="16">
        <v>95914</v>
      </c>
    </row>
    <row r="29" spans="1:8" ht="12.75">
      <c r="A29" s="288"/>
      <c r="B29" s="14">
        <v>2860</v>
      </c>
      <c r="C29" s="10">
        <v>8.26</v>
      </c>
      <c r="D29" s="19">
        <v>93378</v>
      </c>
      <c r="E29" s="10">
        <v>9.31</v>
      </c>
      <c r="F29" s="16">
        <v>99639</v>
      </c>
      <c r="G29" s="17">
        <v>10.37</v>
      </c>
      <c r="H29" s="16">
        <v>106424</v>
      </c>
    </row>
    <row r="30" spans="1:8" ht="12.75">
      <c r="A30" s="288"/>
      <c r="B30" s="14">
        <v>3160</v>
      </c>
      <c r="C30" s="10">
        <v>9.18</v>
      </c>
      <c r="D30" s="19">
        <v>99692</v>
      </c>
      <c r="E30" s="10">
        <v>10.35</v>
      </c>
      <c r="F30" s="16">
        <v>106370</v>
      </c>
      <c r="G30" s="17">
        <v>11.52</v>
      </c>
      <c r="H30" s="16">
        <v>113584</v>
      </c>
    </row>
    <row r="31" spans="1:8" ht="12.75">
      <c r="A31" s="288"/>
      <c r="B31" s="14">
        <v>3460</v>
      </c>
      <c r="C31" s="10">
        <v>10.1</v>
      </c>
      <c r="D31" s="19">
        <v>105996</v>
      </c>
      <c r="E31" s="10">
        <v>11.39</v>
      </c>
      <c r="F31" s="16">
        <v>113124</v>
      </c>
      <c r="G31" s="17">
        <v>12.67</v>
      </c>
      <c r="H31" s="16">
        <v>120765</v>
      </c>
    </row>
    <row r="32" spans="1:8" ht="12.75">
      <c r="A32" s="288"/>
      <c r="B32" s="14">
        <v>3760</v>
      </c>
      <c r="C32" s="10">
        <v>11.02</v>
      </c>
      <c r="D32" s="19">
        <v>112310</v>
      </c>
      <c r="E32" s="10">
        <v>12.42</v>
      </c>
      <c r="F32" s="16">
        <v>119855</v>
      </c>
      <c r="G32" s="17">
        <v>13.82</v>
      </c>
      <c r="H32" s="16">
        <v>127925</v>
      </c>
    </row>
    <row r="33" spans="1:8" ht="12.75">
      <c r="A33" s="288"/>
      <c r="B33" s="14">
        <v>4060</v>
      </c>
      <c r="C33" s="10">
        <v>11.93</v>
      </c>
      <c r="D33" s="19">
        <v>118625</v>
      </c>
      <c r="E33" s="10">
        <v>13.46</v>
      </c>
      <c r="F33" s="16">
        <v>126598</v>
      </c>
      <c r="G33" s="17">
        <v>14.98</v>
      </c>
      <c r="H33" s="16">
        <v>135106</v>
      </c>
    </row>
    <row r="34" spans="1:8" ht="12.75">
      <c r="A34" s="288"/>
      <c r="B34" s="14">
        <v>4360</v>
      </c>
      <c r="C34" s="10">
        <v>12.85</v>
      </c>
      <c r="D34" s="19">
        <v>124917</v>
      </c>
      <c r="E34" s="10">
        <v>14.49</v>
      </c>
      <c r="F34" s="16">
        <v>133330</v>
      </c>
      <c r="G34" s="17">
        <v>16.13</v>
      </c>
      <c r="H34" s="16">
        <v>142266</v>
      </c>
    </row>
    <row r="35" spans="1:8" ht="12.75">
      <c r="A35" s="288"/>
      <c r="B35" s="14">
        <v>4660</v>
      </c>
      <c r="C35" s="10">
        <v>13.77</v>
      </c>
      <c r="D35" s="19">
        <v>131232</v>
      </c>
      <c r="E35" s="10">
        <v>15.53</v>
      </c>
      <c r="F35" s="16">
        <v>140072</v>
      </c>
      <c r="G35" s="17">
        <v>17.28</v>
      </c>
      <c r="H35" s="16">
        <v>149426</v>
      </c>
    </row>
    <row r="36" spans="1:8" ht="12.75">
      <c r="A36" s="288"/>
      <c r="B36" s="14">
        <v>4960</v>
      </c>
      <c r="C36" s="10">
        <v>14.69</v>
      </c>
      <c r="D36" s="19">
        <v>137536</v>
      </c>
      <c r="E36" s="10">
        <v>16.56</v>
      </c>
      <c r="F36" s="16">
        <v>146804</v>
      </c>
      <c r="G36" s="17">
        <v>18.43</v>
      </c>
      <c r="H36" s="16">
        <v>153846</v>
      </c>
    </row>
    <row r="37" spans="1:8" ht="12.75">
      <c r="A37" s="288"/>
      <c r="B37" s="14">
        <v>5260</v>
      </c>
      <c r="C37" s="10">
        <v>15.61</v>
      </c>
      <c r="D37" s="19">
        <v>143850</v>
      </c>
      <c r="E37" s="10">
        <v>17.59</v>
      </c>
      <c r="F37" s="16">
        <v>153546</v>
      </c>
      <c r="G37" s="17">
        <v>19.58</v>
      </c>
      <c r="H37" s="16">
        <v>156607</v>
      </c>
    </row>
    <row r="38" spans="1:8" ht="13.5" thickBot="1">
      <c r="A38" s="288"/>
      <c r="B38" s="20">
        <v>5560</v>
      </c>
      <c r="C38" s="27">
        <v>16.52</v>
      </c>
      <c r="D38" s="19">
        <v>150154</v>
      </c>
      <c r="E38" s="27">
        <v>18.63</v>
      </c>
      <c r="F38" s="28">
        <v>160278</v>
      </c>
      <c r="G38" s="29">
        <v>20.74</v>
      </c>
      <c r="H38" s="28">
        <v>160075</v>
      </c>
    </row>
    <row r="39" spans="1:8" ht="12.75">
      <c r="A39" s="287">
        <v>1960</v>
      </c>
      <c r="B39" s="30">
        <v>1960</v>
      </c>
      <c r="C39" s="25">
        <v>6.61</v>
      </c>
      <c r="D39" s="11" t="s">
        <v>10</v>
      </c>
      <c r="E39" s="25">
        <v>7.45</v>
      </c>
      <c r="F39" s="12">
        <v>86700</v>
      </c>
      <c r="G39" s="13">
        <v>8.29</v>
      </c>
      <c r="H39" s="12">
        <v>88936</v>
      </c>
    </row>
    <row r="40" spans="1:8" ht="12.75">
      <c r="A40" s="288"/>
      <c r="B40" s="14">
        <v>2260</v>
      </c>
      <c r="C40" s="10">
        <v>7.71</v>
      </c>
      <c r="D40" s="18" t="s">
        <v>10</v>
      </c>
      <c r="E40" s="10">
        <v>8.69</v>
      </c>
      <c r="F40" s="16">
        <v>93966</v>
      </c>
      <c r="G40" s="17">
        <v>9.68</v>
      </c>
      <c r="H40" s="16">
        <v>100324</v>
      </c>
    </row>
    <row r="41" spans="1:8" ht="12.75">
      <c r="A41" s="288"/>
      <c r="B41" s="14">
        <v>2560</v>
      </c>
      <c r="C41" s="10">
        <v>8.81</v>
      </c>
      <c r="D41" s="18" t="s">
        <v>10</v>
      </c>
      <c r="E41" s="10">
        <v>9.94</v>
      </c>
      <c r="F41" s="16">
        <v>101244</v>
      </c>
      <c r="G41" s="17">
        <v>11.06</v>
      </c>
      <c r="H41" s="16">
        <v>108029</v>
      </c>
    </row>
    <row r="42" spans="1:8" ht="12.75">
      <c r="A42" s="288"/>
      <c r="B42" s="14">
        <v>2860</v>
      </c>
      <c r="C42" s="10">
        <v>9.91</v>
      </c>
      <c r="D42" s="31">
        <v>101098</v>
      </c>
      <c r="E42" s="10">
        <v>11.18</v>
      </c>
      <c r="F42" s="16">
        <v>108500</v>
      </c>
      <c r="G42" s="17">
        <v>12.44</v>
      </c>
      <c r="H42" s="16">
        <v>115713</v>
      </c>
    </row>
    <row r="43" spans="1:8" ht="12.75">
      <c r="A43" s="288"/>
      <c r="B43" s="14">
        <v>3160</v>
      </c>
      <c r="C43" s="10">
        <v>11.02</v>
      </c>
      <c r="D43" s="18" t="s">
        <v>10</v>
      </c>
      <c r="E43" s="10">
        <v>12.42</v>
      </c>
      <c r="F43" s="16">
        <v>115810</v>
      </c>
      <c r="G43" s="17">
        <v>13.82</v>
      </c>
      <c r="H43" s="16">
        <v>123419</v>
      </c>
    </row>
    <row r="44" spans="1:8" ht="12.75">
      <c r="A44" s="288"/>
      <c r="B44" s="14">
        <v>3460</v>
      </c>
      <c r="C44" s="10">
        <v>12.12</v>
      </c>
      <c r="D44" s="16">
        <v>115499</v>
      </c>
      <c r="E44" s="10">
        <v>13.66</v>
      </c>
      <c r="F44" s="16">
        <v>123055</v>
      </c>
      <c r="G44" s="17">
        <v>15.21</v>
      </c>
      <c r="H44" s="16">
        <v>131114</v>
      </c>
    </row>
    <row r="45" spans="1:8" ht="12.75">
      <c r="A45" s="288"/>
      <c r="B45" s="14">
        <v>3760</v>
      </c>
      <c r="C45" s="10">
        <v>13.22</v>
      </c>
      <c r="D45" s="16">
        <v>122338</v>
      </c>
      <c r="E45" s="10">
        <v>14.9</v>
      </c>
      <c r="F45" s="16">
        <v>130311</v>
      </c>
      <c r="G45" s="17">
        <v>16.59</v>
      </c>
      <c r="H45" s="16">
        <v>138820</v>
      </c>
    </row>
    <row r="46" spans="1:8" ht="12.75">
      <c r="A46" s="288"/>
      <c r="B46" s="14">
        <v>4060</v>
      </c>
      <c r="C46" s="10">
        <v>14.32</v>
      </c>
      <c r="D46" s="16">
        <v>129177</v>
      </c>
      <c r="E46" s="10">
        <v>16.15</v>
      </c>
      <c r="F46" s="16">
        <v>137589</v>
      </c>
      <c r="G46" s="17">
        <v>17.97</v>
      </c>
      <c r="H46" s="16">
        <v>146515</v>
      </c>
    </row>
    <row r="47" spans="1:8" ht="12.75">
      <c r="A47" s="288"/>
      <c r="B47" s="14">
        <v>4360</v>
      </c>
      <c r="C47" s="10">
        <v>15.42</v>
      </c>
      <c r="D47" s="16">
        <v>136016</v>
      </c>
      <c r="E47" s="10">
        <v>17.39</v>
      </c>
      <c r="F47" s="16">
        <v>144845</v>
      </c>
      <c r="G47" s="17">
        <v>19.35</v>
      </c>
      <c r="H47" s="16">
        <v>150186</v>
      </c>
    </row>
    <row r="48" spans="1:8" ht="12.75">
      <c r="A48" s="288"/>
      <c r="B48" s="14">
        <v>4660</v>
      </c>
      <c r="C48" s="10">
        <v>16.52</v>
      </c>
      <c r="D48" s="16">
        <v>142855</v>
      </c>
      <c r="E48" s="10">
        <v>18.63</v>
      </c>
      <c r="F48" s="16">
        <v>149993</v>
      </c>
      <c r="G48" s="17">
        <v>20.74</v>
      </c>
      <c r="H48" s="16">
        <v>151759</v>
      </c>
    </row>
    <row r="49" spans="1:8" ht="12.75">
      <c r="A49" s="288"/>
      <c r="B49" s="14">
        <v>4960</v>
      </c>
      <c r="C49" s="10">
        <v>17.63</v>
      </c>
      <c r="D49" s="16">
        <v>149693</v>
      </c>
      <c r="E49" s="10">
        <v>19.87</v>
      </c>
      <c r="F49" s="16">
        <v>152123</v>
      </c>
      <c r="G49" s="17">
        <v>22.12</v>
      </c>
      <c r="H49" s="16">
        <v>155109</v>
      </c>
    </row>
    <row r="50" spans="1:8" ht="12.75">
      <c r="A50" s="288"/>
      <c r="B50" s="14">
        <v>5260</v>
      </c>
      <c r="C50" s="10">
        <v>18.73</v>
      </c>
      <c r="D50" s="16">
        <v>156532</v>
      </c>
      <c r="E50" s="10">
        <v>21.11</v>
      </c>
      <c r="F50" s="16">
        <v>154959</v>
      </c>
      <c r="G50" s="17">
        <v>23.5</v>
      </c>
      <c r="H50" s="16">
        <v>159582</v>
      </c>
    </row>
    <row r="51" spans="1:8" ht="13.5" thickBot="1">
      <c r="A51" s="289"/>
      <c r="B51" s="20">
        <v>5560</v>
      </c>
      <c r="C51" s="21">
        <v>19.83</v>
      </c>
      <c r="D51" s="23">
        <v>163371</v>
      </c>
      <c r="E51" s="21">
        <v>22.36</v>
      </c>
      <c r="F51" s="23">
        <v>156543</v>
      </c>
      <c r="G51" s="24">
        <v>24.88</v>
      </c>
      <c r="H51" s="23">
        <v>166507</v>
      </c>
    </row>
    <row r="52" spans="1:8" ht="12.75">
      <c r="A52" s="302">
        <v>2260</v>
      </c>
      <c r="B52" s="9">
        <v>2260</v>
      </c>
      <c r="C52" s="32">
        <v>9</v>
      </c>
      <c r="D52" s="26">
        <v>95508</v>
      </c>
      <c r="E52" s="25">
        <v>10.14</v>
      </c>
      <c r="F52" s="12">
        <v>101758</v>
      </c>
      <c r="G52" s="13">
        <v>11.29</v>
      </c>
      <c r="H52" s="12">
        <v>104358</v>
      </c>
    </row>
    <row r="53" spans="1:8" ht="12.75">
      <c r="A53" s="288"/>
      <c r="B53" s="14">
        <v>2560</v>
      </c>
      <c r="C53" s="10">
        <v>10.28</v>
      </c>
      <c r="D53" s="19">
        <v>102881</v>
      </c>
      <c r="E53" s="10">
        <v>11.59</v>
      </c>
      <c r="F53" s="16">
        <v>109560</v>
      </c>
      <c r="G53" s="17">
        <v>12.9</v>
      </c>
      <c r="H53" s="16">
        <v>116773</v>
      </c>
    </row>
    <row r="54" spans="1:8" ht="12.75">
      <c r="A54" s="288"/>
      <c r="B54" s="14">
        <v>2860</v>
      </c>
      <c r="C54" s="10">
        <v>11.57</v>
      </c>
      <c r="D54" s="19">
        <v>110255</v>
      </c>
      <c r="E54" s="10">
        <v>13.04</v>
      </c>
      <c r="F54" s="16">
        <v>117362</v>
      </c>
      <c r="G54" s="17">
        <v>14.52</v>
      </c>
      <c r="H54" s="16">
        <v>125014</v>
      </c>
    </row>
    <row r="55" spans="1:8" ht="12.75">
      <c r="A55" s="288"/>
      <c r="B55" s="14">
        <v>3160</v>
      </c>
      <c r="C55" s="10">
        <v>12.85</v>
      </c>
      <c r="D55" s="19">
        <v>117629</v>
      </c>
      <c r="E55" s="10">
        <v>14.49</v>
      </c>
      <c r="F55" s="16">
        <v>125164</v>
      </c>
      <c r="G55" s="17">
        <v>16.13</v>
      </c>
      <c r="H55" s="16">
        <v>133244</v>
      </c>
    </row>
    <row r="56" spans="1:8" ht="12.75">
      <c r="A56" s="288"/>
      <c r="B56" s="14">
        <v>3460</v>
      </c>
      <c r="C56" s="10">
        <v>14.14</v>
      </c>
      <c r="D56" s="19">
        <v>124982</v>
      </c>
      <c r="E56" s="10">
        <v>15.94</v>
      </c>
      <c r="F56" s="16">
        <v>132976</v>
      </c>
      <c r="G56" s="17">
        <v>17.74</v>
      </c>
      <c r="H56" s="16">
        <v>141474</v>
      </c>
    </row>
    <row r="57" spans="1:8" ht="12.75">
      <c r="A57" s="288"/>
      <c r="B57" s="14">
        <v>3760</v>
      </c>
      <c r="C57" s="10">
        <v>15.42</v>
      </c>
      <c r="D57" s="19">
        <v>132356</v>
      </c>
      <c r="E57" s="10">
        <v>17.39</v>
      </c>
      <c r="F57" s="16">
        <v>139548</v>
      </c>
      <c r="G57" s="17">
        <v>19.35</v>
      </c>
      <c r="H57" s="16">
        <v>144770</v>
      </c>
    </row>
    <row r="58" spans="1:8" ht="12.75">
      <c r="A58" s="288"/>
      <c r="B58" s="14">
        <v>4060</v>
      </c>
      <c r="C58" s="10">
        <v>16.71</v>
      </c>
      <c r="D58" s="19">
        <v>139730</v>
      </c>
      <c r="E58" s="10">
        <v>18.84</v>
      </c>
      <c r="F58" s="16">
        <v>144877</v>
      </c>
      <c r="G58" s="17">
        <v>20.97</v>
      </c>
      <c r="H58" s="16">
        <v>145830</v>
      </c>
    </row>
    <row r="59" spans="1:8" ht="12.75">
      <c r="A59" s="288"/>
      <c r="B59" s="14">
        <v>4360</v>
      </c>
      <c r="C59" s="10">
        <v>17.99</v>
      </c>
      <c r="D59" s="19">
        <v>147103</v>
      </c>
      <c r="E59" s="10">
        <v>20.29</v>
      </c>
      <c r="F59" s="16">
        <v>147767</v>
      </c>
      <c r="G59" s="17">
        <v>22.58</v>
      </c>
      <c r="H59" s="16">
        <v>149544</v>
      </c>
    </row>
    <row r="60" spans="1:8" ht="12.75">
      <c r="A60" s="288"/>
      <c r="B60" s="14">
        <v>4660</v>
      </c>
      <c r="C60" s="10">
        <v>19.28</v>
      </c>
      <c r="D60" s="19">
        <v>149511</v>
      </c>
      <c r="E60" s="10">
        <v>21.73</v>
      </c>
      <c r="F60" s="16">
        <v>149800</v>
      </c>
      <c r="G60" s="17">
        <v>24.19</v>
      </c>
      <c r="H60" s="16">
        <v>156950</v>
      </c>
    </row>
    <row r="61" spans="1:8" ht="12.75">
      <c r="A61" s="288"/>
      <c r="B61" s="14">
        <v>4960</v>
      </c>
      <c r="C61" s="10">
        <v>20.56</v>
      </c>
      <c r="D61" s="19">
        <v>152294</v>
      </c>
      <c r="E61" s="10">
        <v>23.18</v>
      </c>
      <c r="F61" s="16">
        <v>154777</v>
      </c>
      <c r="G61" s="17">
        <v>25.8</v>
      </c>
      <c r="H61" s="16">
        <v>164356</v>
      </c>
    </row>
    <row r="62" spans="1:8" ht="12.75">
      <c r="A62" s="288"/>
      <c r="B62" s="14">
        <v>5260</v>
      </c>
      <c r="C62" s="10">
        <v>21.85</v>
      </c>
      <c r="D62" s="19">
        <v>154253</v>
      </c>
      <c r="E62" s="10">
        <v>24.63</v>
      </c>
      <c r="F62" s="16">
        <v>161798</v>
      </c>
      <c r="G62" s="17">
        <v>27.42</v>
      </c>
      <c r="H62" s="16">
        <v>171762</v>
      </c>
    </row>
    <row r="63" spans="1:8" ht="13.5" thickBot="1">
      <c r="A63" s="288"/>
      <c r="B63" s="20">
        <v>5560</v>
      </c>
      <c r="C63" s="21">
        <v>23.13</v>
      </c>
      <c r="D63" s="19">
        <v>158929</v>
      </c>
      <c r="E63" s="21">
        <v>26.08</v>
      </c>
      <c r="F63" s="23">
        <v>168808</v>
      </c>
      <c r="G63" s="24">
        <v>29.03</v>
      </c>
      <c r="H63" s="23">
        <v>179178</v>
      </c>
    </row>
    <row r="64" spans="1:8" ht="12.75">
      <c r="A64" s="287">
        <v>2560</v>
      </c>
      <c r="B64" s="9">
        <v>2560</v>
      </c>
      <c r="C64" s="25">
        <v>11.75</v>
      </c>
      <c r="D64" s="11" t="s">
        <v>10</v>
      </c>
      <c r="E64" s="25">
        <v>13.25</v>
      </c>
      <c r="F64" s="12">
        <v>112974</v>
      </c>
      <c r="G64" s="13">
        <v>14.75</v>
      </c>
      <c r="H64" s="12">
        <v>119395</v>
      </c>
    </row>
    <row r="65" spans="1:8" ht="12.75">
      <c r="A65" s="288"/>
      <c r="B65" s="14">
        <v>2860</v>
      </c>
      <c r="C65" s="10">
        <v>13.22</v>
      </c>
      <c r="D65" s="19">
        <v>118678</v>
      </c>
      <c r="E65" s="10">
        <v>14.9</v>
      </c>
      <c r="F65" s="16">
        <v>126223</v>
      </c>
      <c r="G65" s="17">
        <v>16.59</v>
      </c>
      <c r="H65" s="16">
        <v>134303</v>
      </c>
    </row>
    <row r="66" spans="1:8" ht="12.75">
      <c r="A66" s="288"/>
      <c r="B66" s="14">
        <v>3160</v>
      </c>
      <c r="C66" s="10">
        <v>14.69</v>
      </c>
      <c r="D66" s="19">
        <v>126587</v>
      </c>
      <c r="E66" s="10">
        <v>16.56</v>
      </c>
      <c r="F66" s="16">
        <v>134560</v>
      </c>
      <c r="G66" s="17">
        <v>18.43</v>
      </c>
      <c r="H66" s="16">
        <v>139376</v>
      </c>
    </row>
    <row r="67" spans="1:8" ht="12.75">
      <c r="A67" s="288"/>
      <c r="B67" s="14">
        <v>3460</v>
      </c>
      <c r="C67" s="10">
        <v>16.16</v>
      </c>
      <c r="D67" s="19">
        <v>134485</v>
      </c>
      <c r="E67" s="10">
        <v>18.22</v>
      </c>
      <c r="F67" s="16">
        <v>142897</v>
      </c>
      <c r="G67" s="17">
        <v>20.28</v>
      </c>
      <c r="H67" s="16">
        <v>141570</v>
      </c>
    </row>
    <row r="68" spans="1:8" ht="12.75">
      <c r="A68" s="288"/>
      <c r="B68" s="14">
        <v>3760</v>
      </c>
      <c r="C68" s="10">
        <v>17.63</v>
      </c>
      <c r="D68" s="19">
        <v>142384</v>
      </c>
      <c r="E68" s="10">
        <v>19.87</v>
      </c>
      <c r="F68" s="16">
        <v>148762</v>
      </c>
      <c r="G68" s="17">
        <v>22.12</v>
      </c>
      <c r="H68" s="16">
        <v>144524</v>
      </c>
    </row>
    <row r="69" spans="1:8" ht="12.75">
      <c r="A69" s="288"/>
      <c r="B69" s="14">
        <v>4060</v>
      </c>
      <c r="C69" s="10">
        <v>19.09</v>
      </c>
      <c r="D69" s="19">
        <v>144749</v>
      </c>
      <c r="E69" s="10">
        <v>21.53</v>
      </c>
      <c r="F69" s="16">
        <v>150988</v>
      </c>
      <c r="G69" s="17">
        <v>23.96</v>
      </c>
      <c r="H69" s="16">
        <v>152422</v>
      </c>
    </row>
    <row r="70" spans="1:8" ht="12.75">
      <c r="A70" s="288"/>
      <c r="B70" s="14">
        <v>4360</v>
      </c>
      <c r="C70" s="10">
        <v>20.56</v>
      </c>
      <c r="D70" s="19">
        <v>149490</v>
      </c>
      <c r="E70" s="10">
        <v>23.18</v>
      </c>
      <c r="F70" s="16">
        <v>153568</v>
      </c>
      <c r="G70" s="17">
        <v>25.8</v>
      </c>
      <c r="H70" s="16">
        <v>160299</v>
      </c>
    </row>
    <row r="71" spans="1:8" ht="12.75">
      <c r="A71" s="288"/>
      <c r="B71" s="14">
        <v>4660</v>
      </c>
      <c r="C71" s="10">
        <v>22.03</v>
      </c>
      <c r="D71" s="19">
        <v>151416</v>
      </c>
      <c r="E71" s="10">
        <v>24.84</v>
      </c>
      <c r="F71" s="16">
        <v>158598</v>
      </c>
      <c r="G71" s="17">
        <v>27.65</v>
      </c>
      <c r="H71" s="16">
        <v>168187</v>
      </c>
    </row>
    <row r="72" spans="1:8" ht="12.75">
      <c r="A72" s="288"/>
      <c r="B72" s="14">
        <v>4960</v>
      </c>
      <c r="C72" s="10">
        <v>23.5</v>
      </c>
      <c r="D72" s="19">
        <v>156586</v>
      </c>
      <c r="E72" s="10">
        <v>26.5</v>
      </c>
      <c r="F72" s="16">
        <v>166100</v>
      </c>
      <c r="G72" s="17">
        <v>29.49</v>
      </c>
      <c r="H72" s="16">
        <v>176064</v>
      </c>
    </row>
    <row r="73" spans="1:8" ht="12.75">
      <c r="A73" s="288"/>
      <c r="B73" s="14">
        <v>5260</v>
      </c>
      <c r="C73" s="10">
        <v>24.97</v>
      </c>
      <c r="D73" s="19">
        <v>163703</v>
      </c>
      <c r="E73" s="10">
        <v>28.15</v>
      </c>
      <c r="F73" s="16">
        <v>173602</v>
      </c>
      <c r="G73" s="17">
        <v>31.33</v>
      </c>
      <c r="H73" s="16">
        <v>183951</v>
      </c>
    </row>
    <row r="74" spans="1:8" ht="13.5" thickBot="1">
      <c r="A74" s="289"/>
      <c r="B74" s="20">
        <v>5560</v>
      </c>
      <c r="C74" s="21">
        <v>26.44</v>
      </c>
      <c r="D74" s="22">
        <v>170820</v>
      </c>
      <c r="E74" s="21">
        <v>29.81</v>
      </c>
      <c r="F74" s="23">
        <v>181094</v>
      </c>
      <c r="G74" s="24">
        <v>33.18</v>
      </c>
      <c r="H74" s="23">
        <v>191839</v>
      </c>
    </row>
    <row r="75" spans="1:8" ht="12.75" customHeight="1">
      <c r="A75" s="299">
        <v>2860</v>
      </c>
      <c r="B75" s="9">
        <v>2860</v>
      </c>
      <c r="C75" s="25">
        <v>14.87</v>
      </c>
      <c r="D75" s="33">
        <v>136764</v>
      </c>
      <c r="E75" s="25">
        <v>16.767</v>
      </c>
      <c r="F75" s="33">
        <v>144745</v>
      </c>
      <c r="G75" s="25">
        <f aca="true" t="shared" si="0" ref="G75:G84">(B75/1000-0.16)*2.56*2.7</f>
        <v>18.662399999999998</v>
      </c>
      <c r="H75" s="34">
        <v>153244</v>
      </c>
    </row>
    <row r="76" spans="1:8" ht="12.75">
      <c r="A76" s="300"/>
      <c r="B76" s="14">
        <v>3160</v>
      </c>
      <c r="C76" s="10">
        <v>16.52</v>
      </c>
      <c r="D76" s="35">
        <v>146210</v>
      </c>
      <c r="E76" s="10">
        <v>18.63</v>
      </c>
      <c r="F76" s="35">
        <v>154620</v>
      </c>
      <c r="G76" s="10">
        <f t="shared" si="0"/>
        <v>20.736</v>
      </c>
      <c r="H76" s="36">
        <v>147194</v>
      </c>
    </row>
    <row r="77" spans="1:8" ht="12.75">
      <c r="A77" s="300"/>
      <c r="B77" s="14">
        <v>3460</v>
      </c>
      <c r="C77" s="10">
        <v>18.18</v>
      </c>
      <c r="D77" s="35">
        <v>155656</v>
      </c>
      <c r="E77" s="10">
        <v>20.493</v>
      </c>
      <c r="F77" s="35">
        <v>148045</v>
      </c>
      <c r="G77" s="10">
        <f t="shared" si="0"/>
        <v>22.809600000000003</v>
      </c>
      <c r="H77" s="36">
        <v>156468</v>
      </c>
    </row>
    <row r="78" spans="1:8" ht="12.75">
      <c r="A78" s="300"/>
      <c r="B78" s="14">
        <v>3760</v>
      </c>
      <c r="C78" s="10">
        <v>19.83</v>
      </c>
      <c r="D78" s="35">
        <v>165101</v>
      </c>
      <c r="E78" s="10">
        <v>22.355999999999998</v>
      </c>
      <c r="F78" s="35">
        <v>156933</v>
      </c>
      <c r="G78" s="10">
        <f t="shared" si="0"/>
        <v>24.8832</v>
      </c>
      <c r="H78" s="36">
        <v>165743</v>
      </c>
    </row>
    <row r="79" spans="1:8" ht="12.75">
      <c r="A79" s="300"/>
      <c r="B79" s="14">
        <v>4060</v>
      </c>
      <c r="C79" s="10">
        <v>21.48</v>
      </c>
      <c r="D79" s="35">
        <v>157092</v>
      </c>
      <c r="E79" s="10">
        <v>24.218999999999998</v>
      </c>
      <c r="F79" s="35">
        <v>165821</v>
      </c>
      <c r="G79" s="10">
        <f t="shared" si="0"/>
        <v>26.956799999999998</v>
      </c>
      <c r="H79" s="36">
        <v>175016</v>
      </c>
    </row>
    <row r="80" spans="1:8" ht="12.75">
      <c r="A80" s="300"/>
      <c r="B80" s="14">
        <v>4360</v>
      </c>
      <c r="C80" s="10">
        <v>23.13</v>
      </c>
      <c r="D80" s="35">
        <v>165593</v>
      </c>
      <c r="E80" s="10">
        <v>26.082</v>
      </c>
      <c r="F80" s="35">
        <v>174708</v>
      </c>
      <c r="G80" s="10">
        <f t="shared" si="0"/>
        <v>29.030400000000004</v>
      </c>
      <c r="H80" s="36">
        <v>184291</v>
      </c>
    </row>
    <row r="81" spans="1:8" ht="12.75">
      <c r="A81" s="300"/>
      <c r="B81" s="14">
        <v>4660</v>
      </c>
      <c r="C81" s="10">
        <v>24.79</v>
      </c>
      <c r="D81" s="35">
        <v>174095</v>
      </c>
      <c r="E81" s="10">
        <v>27.945</v>
      </c>
      <c r="F81" s="35">
        <v>183596</v>
      </c>
      <c r="G81" s="10">
        <f t="shared" si="0"/>
        <v>31.104</v>
      </c>
      <c r="H81" s="36">
        <v>193564</v>
      </c>
    </row>
    <row r="82" spans="1:8" ht="12.75">
      <c r="A82" s="300"/>
      <c r="B82" s="14">
        <v>4960</v>
      </c>
      <c r="C82" s="10">
        <v>26.44</v>
      </c>
      <c r="D82" s="35">
        <v>182596</v>
      </c>
      <c r="E82" s="10">
        <v>29.808</v>
      </c>
      <c r="F82" s="35">
        <v>192483</v>
      </c>
      <c r="G82" s="10">
        <f t="shared" si="0"/>
        <v>33.177600000000005</v>
      </c>
      <c r="H82" s="36">
        <v>202839</v>
      </c>
    </row>
    <row r="83" spans="1:8" ht="12.75">
      <c r="A83" s="300"/>
      <c r="B83" s="14">
        <v>5260</v>
      </c>
      <c r="C83" s="10">
        <v>28.09</v>
      </c>
      <c r="D83" s="35">
        <v>191096</v>
      </c>
      <c r="E83" s="10">
        <v>31.671</v>
      </c>
      <c r="F83" s="35">
        <v>201371</v>
      </c>
      <c r="G83" s="10">
        <f t="shared" si="0"/>
        <v>35.2512</v>
      </c>
      <c r="H83" s="36">
        <v>212113</v>
      </c>
    </row>
    <row r="84" spans="1:8" ht="13.5" thickBot="1">
      <c r="A84" s="301"/>
      <c r="B84" s="20">
        <v>5560</v>
      </c>
      <c r="C84" s="21">
        <v>29.74</v>
      </c>
      <c r="D84" s="37">
        <v>199597</v>
      </c>
      <c r="E84" s="21">
        <v>33.534</v>
      </c>
      <c r="F84" s="37">
        <v>210259</v>
      </c>
      <c r="G84" s="21">
        <f t="shared" si="0"/>
        <v>37.324799999999996</v>
      </c>
      <c r="H84" s="38">
        <v>221387</v>
      </c>
    </row>
    <row r="85" spans="1:8" ht="12.75" customHeight="1">
      <c r="A85" s="299">
        <v>3160</v>
      </c>
      <c r="B85" s="9">
        <v>3160</v>
      </c>
      <c r="C85" s="25">
        <v>18.36</v>
      </c>
      <c r="D85" s="33">
        <v>156292</v>
      </c>
      <c r="E85" s="25">
        <v>20.7</v>
      </c>
      <c r="F85" s="33">
        <v>148640</v>
      </c>
      <c r="G85" s="25">
        <f aca="true" t="shared" si="1" ref="G85:G93">(B85/1000-0.16)*2.56*3</f>
        <v>23.04</v>
      </c>
      <c r="H85" s="34">
        <v>157042</v>
      </c>
    </row>
    <row r="86" spans="1:8" ht="12.75">
      <c r="A86" s="300"/>
      <c r="B86" s="14">
        <v>3460</v>
      </c>
      <c r="C86" s="10">
        <v>20.2</v>
      </c>
      <c r="D86" s="35">
        <v>149738</v>
      </c>
      <c r="E86" s="10">
        <v>22.769999999999996</v>
      </c>
      <c r="F86" s="35">
        <v>158080</v>
      </c>
      <c r="G86" s="10">
        <f t="shared" si="1"/>
        <v>25.344</v>
      </c>
      <c r="H86" s="36">
        <v>166890</v>
      </c>
    </row>
    <row r="87" spans="1:8" ht="12.75">
      <c r="A87" s="300"/>
      <c r="B87" s="14">
        <v>3760</v>
      </c>
      <c r="C87" s="10">
        <v>22.03</v>
      </c>
      <c r="D87" s="35">
        <v>158813</v>
      </c>
      <c r="E87" s="10">
        <v>24.839999999999996</v>
      </c>
      <c r="F87" s="35">
        <v>167542</v>
      </c>
      <c r="G87" s="10">
        <f t="shared" si="1"/>
        <v>27.647999999999996</v>
      </c>
      <c r="H87" s="36">
        <v>176737</v>
      </c>
    </row>
    <row r="88" spans="1:8" ht="12.75">
      <c r="A88" s="300"/>
      <c r="B88" s="14">
        <v>4060</v>
      </c>
      <c r="C88" s="10">
        <v>23.87</v>
      </c>
      <c r="D88" s="35">
        <v>167887</v>
      </c>
      <c r="E88" s="10">
        <v>26.909999999999997</v>
      </c>
      <c r="F88" s="35">
        <v>177002</v>
      </c>
      <c r="G88" s="10">
        <f t="shared" si="1"/>
        <v>29.951999999999995</v>
      </c>
      <c r="H88" s="36">
        <v>186585</v>
      </c>
    </row>
    <row r="89" spans="1:8" ht="12.75">
      <c r="A89" s="300"/>
      <c r="B89" s="14">
        <v>4360</v>
      </c>
      <c r="C89" s="10">
        <v>25.7</v>
      </c>
      <c r="D89" s="35">
        <v>176962</v>
      </c>
      <c r="E89" s="10">
        <v>28.98</v>
      </c>
      <c r="F89" s="35">
        <v>186463</v>
      </c>
      <c r="G89" s="10">
        <f t="shared" si="1"/>
        <v>32.256</v>
      </c>
      <c r="H89" s="36">
        <v>196433</v>
      </c>
    </row>
    <row r="90" spans="1:8" ht="12.75">
      <c r="A90" s="300"/>
      <c r="B90" s="14">
        <v>4660</v>
      </c>
      <c r="C90" s="10">
        <v>27.54</v>
      </c>
      <c r="D90" s="35">
        <v>186037</v>
      </c>
      <c r="E90" s="10">
        <v>31.049999999999997</v>
      </c>
      <c r="F90" s="35">
        <v>195925</v>
      </c>
      <c r="G90" s="10">
        <f t="shared" si="1"/>
        <v>34.56</v>
      </c>
      <c r="H90" s="36">
        <v>206281</v>
      </c>
    </row>
    <row r="91" spans="1:8" ht="12.75">
      <c r="A91" s="300"/>
      <c r="B91" s="14">
        <v>4960</v>
      </c>
      <c r="C91" s="10">
        <v>29.38</v>
      </c>
      <c r="D91" s="35">
        <v>195112</v>
      </c>
      <c r="E91" s="10">
        <v>33.12</v>
      </c>
      <c r="F91" s="35">
        <v>205386</v>
      </c>
      <c r="G91" s="10">
        <f t="shared" si="1"/>
        <v>36.864000000000004</v>
      </c>
      <c r="H91" s="36">
        <v>216128</v>
      </c>
    </row>
    <row r="92" spans="1:8" ht="12.75">
      <c r="A92" s="300"/>
      <c r="B92" s="14">
        <v>5260</v>
      </c>
      <c r="C92" s="10">
        <v>31.21</v>
      </c>
      <c r="D92" s="35">
        <v>204186</v>
      </c>
      <c r="E92" s="10">
        <v>35.19</v>
      </c>
      <c r="F92" s="35">
        <v>214847</v>
      </c>
      <c r="G92" s="10">
        <f t="shared" si="1"/>
        <v>39.168</v>
      </c>
      <c r="H92" s="36">
        <v>225975</v>
      </c>
    </row>
    <row r="93" spans="1:8" ht="13.5" thickBot="1">
      <c r="A93" s="301"/>
      <c r="B93" s="20">
        <v>5560</v>
      </c>
      <c r="C93" s="21">
        <v>33.05</v>
      </c>
      <c r="D93" s="37">
        <v>213261</v>
      </c>
      <c r="E93" s="21">
        <v>37.25999999999999</v>
      </c>
      <c r="F93" s="37">
        <v>224309</v>
      </c>
      <c r="G93" s="21">
        <f t="shared" si="1"/>
        <v>41.471999999999994</v>
      </c>
      <c r="H93" s="38">
        <v>235824</v>
      </c>
    </row>
    <row r="94" spans="1:8" ht="12.75" customHeight="1">
      <c r="A94" s="299">
        <v>3460</v>
      </c>
      <c r="B94" s="9">
        <v>3460</v>
      </c>
      <c r="C94" s="25">
        <f aca="true" t="shared" si="2" ref="C94:C101">(B94/1000-0.16)*2.04*3.3</f>
        <v>22.215599999999995</v>
      </c>
      <c r="D94" s="39">
        <v>159386</v>
      </c>
      <c r="E94" s="25">
        <v>25.046999999999993</v>
      </c>
      <c r="F94" s="40">
        <v>168115</v>
      </c>
      <c r="G94" s="25">
        <f aca="true" t="shared" si="3" ref="G94:G101">(B94/1000-0.16)*2.56*3.3</f>
        <v>27.8784</v>
      </c>
      <c r="H94" s="40">
        <v>177311</v>
      </c>
    </row>
    <row r="95" spans="1:8" ht="12.75">
      <c r="A95" s="300"/>
      <c r="B95" s="14">
        <v>3760</v>
      </c>
      <c r="C95" s="10">
        <f t="shared" si="2"/>
        <v>24.235199999999995</v>
      </c>
      <c r="D95" s="41">
        <v>169035</v>
      </c>
      <c r="E95" s="10">
        <v>27.323999999999998</v>
      </c>
      <c r="F95" s="36">
        <v>178150</v>
      </c>
      <c r="G95" s="10">
        <f t="shared" si="3"/>
        <v>30.412799999999997</v>
      </c>
      <c r="H95" s="36">
        <v>187733</v>
      </c>
    </row>
    <row r="96" spans="1:8" ht="12.75">
      <c r="A96" s="300"/>
      <c r="B96" s="14">
        <v>4060</v>
      </c>
      <c r="C96" s="10">
        <f t="shared" si="2"/>
        <v>26.254799999999992</v>
      </c>
      <c r="D96" s="41">
        <v>178683</v>
      </c>
      <c r="E96" s="10">
        <v>29.600999999999996</v>
      </c>
      <c r="F96" s="36">
        <v>188184</v>
      </c>
      <c r="G96" s="10">
        <f t="shared" si="3"/>
        <v>32.947199999999995</v>
      </c>
      <c r="H96" s="36">
        <v>198153</v>
      </c>
    </row>
    <row r="97" spans="1:8" ht="12.75">
      <c r="A97" s="300"/>
      <c r="B97" s="14">
        <v>4360</v>
      </c>
      <c r="C97" s="10">
        <f t="shared" si="2"/>
        <v>28.274400000000004</v>
      </c>
      <c r="D97" s="41">
        <v>188331</v>
      </c>
      <c r="E97" s="10">
        <v>31.878</v>
      </c>
      <c r="F97" s="36">
        <v>198220</v>
      </c>
      <c r="G97" s="10">
        <f t="shared" si="3"/>
        <v>35.4816</v>
      </c>
      <c r="H97" s="36">
        <v>208574</v>
      </c>
    </row>
    <row r="98" spans="1:8" ht="12.75">
      <c r="A98" s="300"/>
      <c r="B98" s="14">
        <v>4660</v>
      </c>
      <c r="C98" s="10">
        <f t="shared" si="2"/>
        <v>30.293999999999997</v>
      </c>
      <c r="D98" s="41">
        <v>197980</v>
      </c>
      <c r="E98" s="10">
        <v>34.154999999999994</v>
      </c>
      <c r="F98" s="36">
        <v>208254</v>
      </c>
      <c r="G98" s="10">
        <f t="shared" si="3"/>
        <v>38.016</v>
      </c>
      <c r="H98" s="36">
        <v>218996</v>
      </c>
    </row>
    <row r="99" spans="1:8" ht="12.75">
      <c r="A99" s="300"/>
      <c r="B99" s="14">
        <v>4960</v>
      </c>
      <c r="C99" s="10">
        <f t="shared" si="2"/>
        <v>32.3136</v>
      </c>
      <c r="D99" s="41">
        <v>207628</v>
      </c>
      <c r="E99" s="10">
        <v>36.431999999999995</v>
      </c>
      <c r="F99" s="36">
        <v>218289</v>
      </c>
      <c r="G99" s="10">
        <f t="shared" si="3"/>
        <v>40.550399999999996</v>
      </c>
      <c r="H99" s="36">
        <v>229417</v>
      </c>
    </row>
    <row r="100" spans="1:8" ht="12.75">
      <c r="A100" s="300"/>
      <c r="B100" s="14">
        <v>5260</v>
      </c>
      <c r="C100" s="10">
        <f t="shared" si="2"/>
        <v>34.3332</v>
      </c>
      <c r="D100" s="41">
        <v>217276</v>
      </c>
      <c r="E100" s="10">
        <v>38.708999999999996</v>
      </c>
      <c r="F100" s="36">
        <v>228323</v>
      </c>
      <c r="G100" s="10">
        <f t="shared" si="3"/>
        <v>43.084799999999994</v>
      </c>
      <c r="H100" s="36">
        <v>239839</v>
      </c>
    </row>
    <row r="101" spans="1:8" ht="13.5" thickBot="1">
      <c r="A101" s="301"/>
      <c r="B101" s="20">
        <v>5560</v>
      </c>
      <c r="C101" s="21">
        <f t="shared" si="2"/>
        <v>36.352799999999995</v>
      </c>
      <c r="D101" s="42">
        <v>226925</v>
      </c>
      <c r="E101" s="21">
        <v>40.98599999999999</v>
      </c>
      <c r="F101" s="43">
        <v>238359</v>
      </c>
      <c r="G101" s="27">
        <f t="shared" si="3"/>
        <v>45.61919999999999</v>
      </c>
      <c r="H101" s="44">
        <v>250260</v>
      </c>
    </row>
    <row r="102" spans="1:8" ht="12.75" customHeight="1">
      <c r="A102" s="299">
        <v>3760</v>
      </c>
      <c r="B102" s="9">
        <v>3760</v>
      </c>
      <c r="C102" s="25">
        <f aca="true" t="shared" si="4" ref="C102:C108">(B102/1000-0.16)*2.04*3.6</f>
        <v>26.438399999999998</v>
      </c>
      <c r="D102" s="45">
        <v>179256</v>
      </c>
      <c r="E102" s="25">
        <v>29.808</v>
      </c>
      <c r="F102" s="46">
        <v>188758</v>
      </c>
      <c r="G102" s="25">
        <f aca="true" t="shared" si="5" ref="G102:G108">(B102/1000-0.16)*2.56*3.6</f>
        <v>33.1776</v>
      </c>
      <c r="H102" s="47">
        <v>198727</v>
      </c>
    </row>
    <row r="103" spans="1:8" ht="12.75">
      <c r="A103" s="300"/>
      <c r="B103" s="14">
        <v>4060</v>
      </c>
      <c r="C103" s="32">
        <f t="shared" si="4"/>
        <v>28.641599999999997</v>
      </c>
      <c r="D103" s="48">
        <v>189478</v>
      </c>
      <c r="E103" s="10">
        <v>32.291999999999994</v>
      </c>
      <c r="F103" s="49">
        <v>199367</v>
      </c>
      <c r="G103" s="10">
        <f t="shared" si="5"/>
        <v>35.94239999999999</v>
      </c>
      <c r="H103" s="31">
        <v>209722</v>
      </c>
    </row>
    <row r="104" spans="1:8" ht="12.75">
      <c r="A104" s="300"/>
      <c r="B104" s="14">
        <v>4360</v>
      </c>
      <c r="C104" s="32">
        <f t="shared" si="4"/>
        <v>30.844800000000006</v>
      </c>
      <c r="D104" s="48">
        <v>199701</v>
      </c>
      <c r="E104" s="10">
        <v>34.776</v>
      </c>
      <c r="F104" s="49">
        <v>209975</v>
      </c>
      <c r="G104" s="10">
        <f t="shared" si="5"/>
        <v>38.7072</v>
      </c>
      <c r="H104" s="31">
        <v>220717</v>
      </c>
    </row>
    <row r="105" spans="1:8" ht="12.75">
      <c r="A105" s="300"/>
      <c r="B105" s="14">
        <v>4660</v>
      </c>
      <c r="C105" s="32">
        <f t="shared" si="4"/>
        <v>33.048</v>
      </c>
      <c r="D105" s="48">
        <v>209923</v>
      </c>
      <c r="E105" s="10">
        <v>37.26</v>
      </c>
      <c r="F105" s="49">
        <v>220583</v>
      </c>
      <c r="G105" s="10">
        <f t="shared" si="5"/>
        <v>41.472</v>
      </c>
      <c r="H105" s="31">
        <v>231712</v>
      </c>
    </row>
    <row r="106" spans="1:8" ht="12.75">
      <c r="A106" s="300"/>
      <c r="B106" s="14">
        <v>4960</v>
      </c>
      <c r="C106" s="32">
        <f t="shared" si="4"/>
        <v>35.2512</v>
      </c>
      <c r="D106" s="48">
        <v>220145</v>
      </c>
      <c r="E106" s="10">
        <v>39.744</v>
      </c>
      <c r="F106" s="49">
        <v>231192</v>
      </c>
      <c r="G106" s="10">
        <f t="shared" si="5"/>
        <v>44.2368</v>
      </c>
      <c r="H106" s="31">
        <v>242707</v>
      </c>
    </row>
    <row r="107" spans="1:8" ht="12.75">
      <c r="A107" s="300"/>
      <c r="B107" s="14">
        <v>5260</v>
      </c>
      <c r="C107" s="32">
        <f t="shared" si="4"/>
        <v>37.4544</v>
      </c>
      <c r="D107" s="48">
        <v>230366</v>
      </c>
      <c r="E107" s="10">
        <v>42.227999999999994</v>
      </c>
      <c r="F107" s="49">
        <v>241801</v>
      </c>
      <c r="G107" s="10">
        <f t="shared" si="5"/>
        <v>47.001599999999996</v>
      </c>
      <c r="H107" s="31">
        <v>253702</v>
      </c>
    </row>
    <row r="108" spans="1:8" ht="13.5" thickBot="1">
      <c r="A108" s="301"/>
      <c r="B108" s="20">
        <v>5560</v>
      </c>
      <c r="C108" s="50">
        <f t="shared" si="4"/>
        <v>39.657599999999995</v>
      </c>
      <c r="D108" s="51">
        <v>240588</v>
      </c>
      <c r="E108" s="21">
        <v>44.711999999999996</v>
      </c>
      <c r="F108" s="52">
        <v>252409</v>
      </c>
      <c r="G108" s="21">
        <f t="shared" si="5"/>
        <v>49.7664</v>
      </c>
      <c r="H108" s="53">
        <v>264696</v>
      </c>
    </row>
    <row r="109" spans="1:8" ht="12.75" customHeight="1">
      <c r="A109" s="299">
        <v>4060</v>
      </c>
      <c r="B109" s="9">
        <v>4060</v>
      </c>
      <c r="C109" s="25">
        <f aca="true" t="shared" si="6" ref="C109:C114">(B109/1000-0.16)*2.04*3.9</f>
        <v>31.028399999999994</v>
      </c>
      <c r="D109" s="45">
        <v>200275</v>
      </c>
      <c r="E109" s="25">
        <v>34.983</v>
      </c>
      <c r="F109" s="46">
        <v>210549</v>
      </c>
      <c r="G109" s="25">
        <f aca="true" t="shared" si="7" ref="G109:G114">(B109/1000-0.16)*2.56*3.9</f>
        <v>38.93759999999999</v>
      </c>
      <c r="H109" s="47">
        <v>221291</v>
      </c>
    </row>
    <row r="110" spans="1:8" ht="12.75">
      <c r="A110" s="300"/>
      <c r="B110" s="14">
        <v>4360</v>
      </c>
      <c r="C110" s="32">
        <f t="shared" si="6"/>
        <v>33.415200000000006</v>
      </c>
      <c r="D110" s="48">
        <v>211070</v>
      </c>
      <c r="E110" s="10">
        <v>37.674</v>
      </c>
      <c r="F110" s="49">
        <v>221731</v>
      </c>
      <c r="G110" s="10">
        <f t="shared" si="7"/>
        <v>41.9328</v>
      </c>
      <c r="H110" s="31">
        <v>232859</v>
      </c>
    </row>
    <row r="111" spans="1:8" ht="12.75">
      <c r="A111" s="300"/>
      <c r="B111" s="14">
        <v>4660</v>
      </c>
      <c r="C111" s="32">
        <f t="shared" si="6"/>
        <v>35.802</v>
      </c>
      <c r="D111" s="48">
        <v>221866</v>
      </c>
      <c r="E111" s="10">
        <v>40.364999999999995</v>
      </c>
      <c r="F111" s="49">
        <v>232912</v>
      </c>
      <c r="G111" s="10">
        <f t="shared" si="7"/>
        <v>44.928</v>
      </c>
      <c r="H111" s="31">
        <v>244428</v>
      </c>
    </row>
    <row r="112" spans="1:8" ht="12.75">
      <c r="A112" s="300"/>
      <c r="B112" s="14">
        <v>4960</v>
      </c>
      <c r="C112" s="32">
        <f t="shared" si="6"/>
        <v>38.1888</v>
      </c>
      <c r="D112" s="48">
        <v>233196</v>
      </c>
      <c r="E112" s="10">
        <v>43.056</v>
      </c>
      <c r="F112" s="49">
        <v>244094</v>
      </c>
      <c r="G112" s="10">
        <f t="shared" si="7"/>
        <v>47.9232</v>
      </c>
      <c r="H112" s="31">
        <v>255996</v>
      </c>
    </row>
    <row r="113" spans="1:8" ht="12.75">
      <c r="A113" s="300"/>
      <c r="B113" s="14">
        <v>5260</v>
      </c>
      <c r="C113" s="32">
        <f t="shared" si="6"/>
        <v>40.5756</v>
      </c>
      <c r="D113" s="48">
        <v>243456</v>
      </c>
      <c r="E113" s="10">
        <v>45.74699999999999</v>
      </c>
      <c r="F113" s="49">
        <v>255063</v>
      </c>
      <c r="G113" s="10">
        <f t="shared" si="7"/>
        <v>50.9184</v>
      </c>
      <c r="H113" s="31">
        <v>267564</v>
      </c>
    </row>
    <row r="114" spans="1:8" ht="13.5" thickBot="1">
      <c r="A114" s="301"/>
      <c r="B114" s="20">
        <v>5560</v>
      </c>
      <c r="C114" s="50">
        <f t="shared" si="6"/>
        <v>42.962399999999995</v>
      </c>
      <c r="D114" s="51">
        <v>254252</v>
      </c>
      <c r="E114" s="21">
        <v>48.43799999999999</v>
      </c>
      <c r="F114" s="52">
        <v>266459</v>
      </c>
      <c r="G114" s="21">
        <f t="shared" si="7"/>
        <v>53.91359999999999</v>
      </c>
      <c r="H114" s="53">
        <v>279134</v>
      </c>
    </row>
    <row r="115" spans="1:8" ht="12.75" customHeight="1">
      <c r="A115" s="299">
        <v>4360</v>
      </c>
      <c r="B115" s="9">
        <v>4360</v>
      </c>
      <c r="C115" s="25">
        <f>(B115/1000-0.16)*2.04*4.2</f>
        <v>35.985600000000005</v>
      </c>
      <c r="D115" s="54">
        <v>222546</v>
      </c>
      <c r="E115" s="25">
        <v>40.572</v>
      </c>
      <c r="F115" s="55">
        <v>233486</v>
      </c>
      <c r="G115" s="25">
        <f>(B115/1000-0.16)*2.56*4.2</f>
        <v>45.15840000000001</v>
      </c>
      <c r="H115" s="12">
        <v>245002</v>
      </c>
    </row>
    <row r="116" spans="1:8" ht="12.75">
      <c r="A116" s="300"/>
      <c r="B116" s="14">
        <v>4660</v>
      </c>
      <c r="C116" s="32">
        <f>(B116/1000-0.16)*2.04*4.2</f>
        <v>38.556</v>
      </c>
      <c r="D116" s="19">
        <v>233808</v>
      </c>
      <c r="E116" s="10">
        <v>43.47</v>
      </c>
      <c r="F116" s="56">
        <v>245242</v>
      </c>
      <c r="G116" s="10">
        <f>(B116/1000-0.16)*2.56*4.2</f>
        <v>48.384</v>
      </c>
      <c r="H116" s="16">
        <v>257144</v>
      </c>
    </row>
    <row r="117" spans="1:8" ht="12.75">
      <c r="A117" s="300"/>
      <c r="B117" s="14">
        <v>4960</v>
      </c>
      <c r="C117" s="32">
        <f>(B117/1000-0.16)*2.04*4.2</f>
        <v>41.126400000000004</v>
      </c>
      <c r="D117" s="19">
        <v>245177</v>
      </c>
      <c r="E117" s="10">
        <v>46.367999999999995</v>
      </c>
      <c r="F117" s="56">
        <v>256998</v>
      </c>
      <c r="G117" s="10">
        <f>(B117/1000-0.16)*2.56*4.2</f>
        <v>51.6096</v>
      </c>
      <c r="H117" s="16">
        <v>269285</v>
      </c>
    </row>
    <row r="118" spans="1:8" ht="12.75">
      <c r="A118" s="300"/>
      <c r="B118" s="14">
        <v>5260</v>
      </c>
      <c r="C118" s="32">
        <f>(B118/1000-0.16)*2.04*4.2</f>
        <v>43.6968</v>
      </c>
      <c r="D118" s="19">
        <v>256546</v>
      </c>
      <c r="E118" s="10">
        <v>49.266</v>
      </c>
      <c r="F118" s="56">
        <v>268753</v>
      </c>
      <c r="G118" s="10">
        <f>(B118/1000-0.16)*2.56*4.2</f>
        <v>54.8352</v>
      </c>
      <c r="H118" s="16">
        <v>281428</v>
      </c>
    </row>
    <row r="119" spans="1:8" ht="13.5" thickBot="1">
      <c r="A119" s="301"/>
      <c r="B119" s="20">
        <v>5560</v>
      </c>
      <c r="C119" s="50">
        <f>(B119/1000-0.16)*2.04*4.2</f>
        <v>46.267199999999995</v>
      </c>
      <c r="D119" s="22">
        <v>267915</v>
      </c>
      <c r="E119" s="21">
        <v>52.163999999999994</v>
      </c>
      <c r="F119" s="57">
        <v>280509</v>
      </c>
      <c r="G119" s="21">
        <f>(B119/1000-0.16)*2.56*4.2</f>
        <v>58.06079999999999</v>
      </c>
      <c r="H119" s="23">
        <v>293570</v>
      </c>
    </row>
    <row r="120" spans="1:8" ht="12.75" customHeight="1">
      <c r="A120" s="299">
        <v>4660</v>
      </c>
      <c r="B120" s="9">
        <v>4660</v>
      </c>
      <c r="C120" s="25">
        <f>(B120/1000-0.16)*2.04*4.5</f>
        <v>41.31</v>
      </c>
      <c r="D120" s="54">
        <v>245751</v>
      </c>
      <c r="E120" s="25">
        <v>46.574999999999996</v>
      </c>
      <c r="F120" s="55">
        <v>257572</v>
      </c>
      <c r="G120" s="25">
        <f>(B120/1000-0.16)*2.56*4.5</f>
        <v>51.839999999999996</v>
      </c>
      <c r="H120" s="12">
        <v>269859</v>
      </c>
    </row>
    <row r="121" spans="1:8" ht="12.75">
      <c r="A121" s="300"/>
      <c r="B121" s="14">
        <v>4960</v>
      </c>
      <c r="C121" s="32">
        <f>(B121/1000-0.16)*2.04*4.5</f>
        <v>44.064</v>
      </c>
      <c r="D121" s="19">
        <v>257694</v>
      </c>
      <c r="E121" s="10">
        <v>49.67999999999999</v>
      </c>
      <c r="F121" s="56">
        <v>269901</v>
      </c>
      <c r="G121" s="10">
        <f>(B121/1000-0.16)*2.56*4.5</f>
        <v>55.296</v>
      </c>
      <c r="H121" s="16">
        <v>282576</v>
      </c>
    </row>
    <row r="122" spans="1:8" ht="12.75">
      <c r="A122" s="300"/>
      <c r="B122" s="14">
        <v>5260</v>
      </c>
      <c r="C122" s="32">
        <f>(B122/1000-0.16)*2.04*4.5</f>
        <v>46.818</v>
      </c>
      <c r="D122" s="19">
        <v>269636</v>
      </c>
      <c r="E122" s="10">
        <v>52.785</v>
      </c>
      <c r="F122" s="56">
        <v>282230</v>
      </c>
      <c r="G122" s="10">
        <f>(B122/1000-0.16)*2.56*4.5</f>
        <v>58.751999999999995</v>
      </c>
      <c r="H122" s="16">
        <v>295291</v>
      </c>
    </row>
    <row r="123" spans="1:8" ht="13.5" thickBot="1">
      <c r="A123" s="301"/>
      <c r="B123" s="20">
        <v>5560</v>
      </c>
      <c r="C123" s="50">
        <f>(B123/1000-0.16)*2.04*4.5</f>
        <v>49.57199999999999</v>
      </c>
      <c r="D123" s="22">
        <v>281579</v>
      </c>
      <c r="E123" s="21">
        <v>55.88999999999999</v>
      </c>
      <c r="F123" s="57">
        <v>294559</v>
      </c>
      <c r="G123" s="21">
        <f>(B123/1000-0.16)*2.56*4.5</f>
        <v>62.20799999999999</v>
      </c>
      <c r="H123" s="23">
        <v>308006</v>
      </c>
    </row>
    <row r="124" spans="1:8" ht="12.75" customHeight="1">
      <c r="A124" s="299">
        <v>4960</v>
      </c>
      <c r="B124" s="9">
        <v>4960</v>
      </c>
      <c r="C124" s="25">
        <f>(B124/1000-0.16)*2.04*4.8</f>
        <v>47.001599999999996</v>
      </c>
      <c r="D124" s="54">
        <v>270210</v>
      </c>
      <c r="E124" s="25">
        <v>52.992</v>
      </c>
      <c r="F124" s="55">
        <v>282803</v>
      </c>
      <c r="G124" s="25">
        <f>(B124/1000-0.16)*2.56*4.8</f>
        <v>58.9824</v>
      </c>
      <c r="H124" s="12">
        <v>295865</v>
      </c>
    </row>
    <row r="125" spans="1:8" ht="12.75">
      <c r="A125" s="300"/>
      <c r="B125" s="14">
        <v>5260</v>
      </c>
      <c r="C125" s="32">
        <f>(B125/1000-0.16)*2.04*4.8</f>
        <v>49.9392</v>
      </c>
      <c r="D125" s="19">
        <v>282726</v>
      </c>
      <c r="E125" s="10">
        <v>56.303999999999995</v>
      </c>
      <c r="F125" s="56">
        <v>295706</v>
      </c>
      <c r="G125" s="10">
        <f>(B125/1000-0.16)*2.56*4.8</f>
        <v>62.66879999999999</v>
      </c>
      <c r="H125" s="16">
        <v>309154</v>
      </c>
    </row>
    <row r="126" spans="1:8" ht="13.5" thickBot="1">
      <c r="A126" s="301"/>
      <c r="B126" s="20">
        <v>5560</v>
      </c>
      <c r="C126" s="50">
        <f>(B126/1000-0.16)*2.04*4.8</f>
        <v>52.87679999999999</v>
      </c>
      <c r="D126" s="22">
        <v>295243</v>
      </c>
      <c r="E126" s="21">
        <v>59.615999999999985</v>
      </c>
      <c r="F126" s="57">
        <v>308609</v>
      </c>
      <c r="G126" s="21">
        <f>(B126/1000-0.16)*2.56*4.8</f>
        <v>66.35519999999998</v>
      </c>
      <c r="H126" s="23">
        <v>322443</v>
      </c>
    </row>
    <row r="127" spans="1:8" ht="12.75" customHeight="1">
      <c r="A127" s="299">
        <v>5260</v>
      </c>
      <c r="B127" s="9">
        <v>5260</v>
      </c>
      <c r="C127" s="25">
        <f>(B127/1000-0.16)*2.04*5.1</f>
        <v>53.060399999999994</v>
      </c>
      <c r="D127" s="54">
        <v>295816</v>
      </c>
      <c r="E127" s="25">
        <v>59.822999999999986</v>
      </c>
      <c r="F127" s="55">
        <v>309183</v>
      </c>
      <c r="G127" s="25">
        <f>(B127/1000-0.16)*2.56*5.1</f>
        <v>66.58559999999999</v>
      </c>
      <c r="H127" s="12">
        <v>323016</v>
      </c>
    </row>
    <row r="128" spans="1:8" ht="13.5" thickBot="1">
      <c r="A128" s="301"/>
      <c r="B128" s="20">
        <v>5560</v>
      </c>
      <c r="C128" s="50">
        <f>(B128/1000-0.16)*2.04*5.1</f>
        <v>56.18159999999999</v>
      </c>
      <c r="D128" s="22">
        <v>308906</v>
      </c>
      <c r="E128" s="21">
        <v>63.341999999999985</v>
      </c>
      <c r="F128" s="57">
        <v>322659</v>
      </c>
      <c r="G128" s="21">
        <f>(B128/1000-0.16)*2.56*5.1</f>
        <v>70.50239999999998</v>
      </c>
      <c r="H128" s="23">
        <v>336880</v>
      </c>
    </row>
    <row r="129" spans="1:8" ht="13.5" thickBot="1">
      <c r="A129" s="58">
        <v>5560</v>
      </c>
      <c r="B129" s="59">
        <v>5560</v>
      </c>
      <c r="C129" s="60">
        <v>59.47</v>
      </c>
      <c r="D129" s="22">
        <v>322570</v>
      </c>
      <c r="E129" s="60">
        <v>67.07</v>
      </c>
      <c r="F129" s="57">
        <v>336710</v>
      </c>
      <c r="G129" s="60">
        <v>74.65</v>
      </c>
      <c r="H129" s="23">
        <v>351317</v>
      </c>
    </row>
    <row r="130" spans="1:8" ht="12.75" customHeight="1">
      <c r="A130" s="294" t="s">
        <v>11</v>
      </c>
      <c r="B130" s="294"/>
      <c r="C130" s="294"/>
      <c r="D130" s="294"/>
      <c r="E130" s="294"/>
      <c r="F130" s="294"/>
      <c r="G130" s="294"/>
      <c r="H130" s="294"/>
    </row>
    <row r="131" spans="1:8" ht="12.75">
      <c r="A131" s="295"/>
      <c r="B131" s="295"/>
      <c r="C131" s="295"/>
      <c r="D131" s="295"/>
      <c r="E131" s="295"/>
      <c r="F131" s="295"/>
      <c r="G131" s="295"/>
      <c r="H131" s="295"/>
    </row>
    <row r="132" spans="1:8" ht="12.75">
      <c r="A132" s="295"/>
      <c r="B132" s="295"/>
      <c r="C132" s="295"/>
      <c r="D132" s="295"/>
      <c r="E132" s="295"/>
      <c r="F132" s="295"/>
      <c r="G132" s="295"/>
      <c r="H132" s="295"/>
    </row>
    <row r="133" spans="1:7" ht="12.75">
      <c r="A133" s="61"/>
      <c r="B133" s="61"/>
      <c r="C133" s="61"/>
      <c r="D133" s="62"/>
      <c r="E133" s="61"/>
      <c r="F133" s="61"/>
      <c r="G133" s="61"/>
    </row>
  </sheetData>
  <sheetProtection/>
  <mergeCells count="25">
    <mergeCell ref="A94:A101"/>
    <mergeCell ref="A102:A108"/>
    <mergeCell ref="A52:A63"/>
    <mergeCell ref="A64:A74"/>
    <mergeCell ref="A75:A84"/>
    <mergeCell ref="A85:A93"/>
    <mergeCell ref="A130:H132"/>
    <mergeCell ref="E8:F8"/>
    <mergeCell ref="G8:H8"/>
    <mergeCell ref="A120:A123"/>
    <mergeCell ref="A10:A24"/>
    <mergeCell ref="A25:A38"/>
    <mergeCell ref="A124:A126"/>
    <mergeCell ref="A127:A128"/>
    <mergeCell ref="A109:A114"/>
    <mergeCell ref="A115:A119"/>
    <mergeCell ref="A2:E2"/>
    <mergeCell ref="A5:H5"/>
    <mergeCell ref="G3:H3"/>
    <mergeCell ref="G4:H4"/>
    <mergeCell ref="A39:A51"/>
    <mergeCell ref="A6:H6"/>
    <mergeCell ref="A7:H7"/>
    <mergeCell ref="A8:B8"/>
    <mergeCell ref="C8:D8"/>
  </mergeCells>
  <printOptions horizontalCentered="1"/>
  <pageMargins left="0.7086614173228347" right="0.1968503937007874" top="0.4330708661417323" bottom="0.3937007874015748" header="0.2362204724409449" footer="0.1968503937007874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2:H133"/>
  <sheetViews>
    <sheetView showGridLines="0" view="pageBreakPreview" zoomScale="115" zoomScaleNormal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G4" sqref="G4:H4"/>
    </sheetView>
  </sheetViews>
  <sheetFormatPr defaultColWidth="9.00390625" defaultRowHeight="12.75"/>
  <cols>
    <col min="1" max="1" width="12.25390625" style="5" customWidth="1"/>
    <col min="2" max="3" width="14.125" style="5" customWidth="1"/>
    <col min="4" max="4" width="14.125" style="98" customWidth="1"/>
    <col min="5" max="5" width="14.125" style="5" customWidth="1"/>
    <col min="6" max="6" width="14.125" style="98" customWidth="1"/>
    <col min="7" max="7" width="14.125" style="5" customWidth="1"/>
    <col min="8" max="8" width="14.125" style="98" customWidth="1"/>
    <col min="9" max="16384" width="9.125" style="5" customWidth="1"/>
  </cols>
  <sheetData>
    <row r="1" s="64" customFormat="1" ht="89.25" customHeight="1"/>
    <row r="2" spans="1:5" ht="15" customHeight="1">
      <c r="A2" s="275"/>
      <c r="B2" s="275"/>
      <c r="C2" s="275"/>
      <c r="D2" s="275"/>
      <c r="E2" s="275"/>
    </row>
    <row r="3" spans="1:8" ht="15">
      <c r="A3" s="2"/>
      <c r="B3" s="2"/>
      <c r="C3" s="2"/>
      <c r="D3" s="3"/>
      <c r="E3" s="4"/>
      <c r="F3" s="4"/>
      <c r="G3" s="285">
        <v>43294</v>
      </c>
      <c r="H3" s="285"/>
    </row>
    <row r="4" spans="1:8" ht="12.75">
      <c r="A4" s="2"/>
      <c r="B4" s="2"/>
      <c r="C4" s="2"/>
      <c r="D4" s="3"/>
      <c r="F4" s="5"/>
      <c r="G4" s="286" t="s">
        <v>14</v>
      </c>
      <c r="H4" s="286"/>
    </row>
    <row r="5" spans="1:8" ht="31.5" customHeight="1">
      <c r="A5" s="284" t="s">
        <v>13</v>
      </c>
      <c r="B5" s="284"/>
      <c r="C5" s="284"/>
      <c r="D5" s="284"/>
      <c r="E5" s="284"/>
      <c r="F5" s="284"/>
      <c r="G5" s="284"/>
      <c r="H5" s="284"/>
    </row>
    <row r="6" spans="1:8" ht="15">
      <c r="A6" s="278" t="s">
        <v>15</v>
      </c>
      <c r="B6" s="278"/>
      <c r="C6" s="278"/>
      <c r="D6" s="278"/>
      <c r="E6" s="278"/>
      <c r="F6" s="278"/>
      <c r="G6" s="278"/>
      <c r="H6" s="278"/>
    </row>
    <row r="7" spans="1:8" ht="15" customHeight="1" thickBot="1">
      <c r="A7" s="280" t="s">
        <v>16</v>
      </c>
      <c r="B7" s="280"/>
      <c r="C7" s="280"/>
      <c r="D7" s="280"/>
      <c r="E7" s="290"/>
      <c r="F7" s="290"/>
      <c r="G7" s="290"/>
      <c r="H7" s="290"/>
    </row>
    <row r="8" spans="1:8" ht="13.5" thickBot="1">
      <c r="A8" s="291" t="s">
        <v>3</v>
      </c>
      <c r="B8" s="292"/>
      <c r="C8" s="292" t="s">
        <v>17</v>
      </c>
      <c r="D8" s="293"/>
      <c r="E8" s="296" t="s">
        <v>18</v>
      </c>
      <c r="F8" s="297"/>
      <c r="G8" s="296" t="s">
        <v>19</v>
      </c>
      <c r="H8" s="298"/>
    </row>
    <row r="9" spans="1:8" ht="13.5" thickBot="1">
      <c r="A9" s="68" t="s">
        <v>7</v>
      </c>
      <c r="B9" s="69" t="s">
        <v>8</v>
      </c>
      <c r="C9" s="70" t="s">
        <v>12</v>
      </c>
      <c r="D9" s="71" t="s">
        <v>9</v>
      </c>
      <c r="E9" s="70" t="s">
        <v>12</v>
      </c>
      <c r="F9" s="71" t="s">
        <v>9</v>
      </c>
      <c r="G9" s="70" t="s">
        <v>12</v>
      </c>
      <c r="H9" s="71" t="s">
        <v>9</v>
      </c>
    </row>
    <row r="10" spans="1:8" ht="12.75">
      <c r="A10" s="300">
        <v>1400</v>
      </c>
      <c r="B10" s="72">
        <v>1400</v>
      </c>
      <c r="C10" s="73">
        <v>2.94</v>
      </c>
      <c r="D10" s="12">
        <v>64428</v>
      </c>
      <c r="E10" s="73">
        <v>3.31</v>
      </c>
      <c r="F10" s="74">
        <v>68837</v>
      </c>
      <c r="G10" s="73">
        <v>3.69</v>
      </c>
      <c r="H10" s="74">
        <v>74049</v>
      </c>
    </row>
    <row r="11" spans="1:8" ht="12.75">
      <c r="A11" s="304"/>
      <c r="B11" s="75">
        <v>1700</v>
      </c>
      <c r="C11" s="76">
        <v>3.67</v>
      </c>
      <c r="D11" s="16">
        <v>71406</v>
      </c>
      <c r="E11" s="76">
        <v>4.14</v>
      </c>
      <c r="F11" s="77">
        <v>76308</v>
      </c>
      <c r="G11" s="76">
        <v>4.61</v>
      </c>
      <c r="H11" s="77">
        <v>81990</v>
      </c>
    </row>
    <row r="12" spans="1:8" ht="12.75">
      <c r="A12" s="304"/>
      <c r="B12" s="75">
        <v>2000</v>
      </c>
      <c r="C12" s="76">
        <v>4.41</v>
      </c>
      <c r="D12" s="16">
        <v>78395</v>
      </c>
      <c r="E12" s="76">
        <v>4.97</v>
      </c>
      <c r="F12" s="77">
        <v>83767</v>
      </c>
      <c r="G12" s="76">
        <v>5.53</v>
      </c>
      <c r="H12" s="77">
        <v>87256</v>
      </c>
    </row>
    <row r="13" spans="1:8" ht="12.75">
      <c r="A13" s="304"/>
      <c r="B13" s="75">
        <v>2300</v>
      </c>
      <c r="C13" s="76">
        <v>5.14</v>
      </c>
      <c r="D13" s="16">
        <v>85372</v>
      </c>
      <c r="E13" s="76">
        <v>5.8</v>
      </c>
      <c r="F13" s="77">
        <v>91227</v>
      </c>
      <c r="G13" s="76">
        <v>6.45</v>
      </c>
      <c r="H13" s="77">
        <v>94159</v>
      </c>
    </row>
    <row r="14" spans="1:8" ht="12.75">
      <c r="A14" s="304"/>
      <c r="B14" s="75">
        <v>2600</v>
      </c>
      <c r="C14" s="76">
        <v>5.88</v>
      </c>
      <c r="D14" s="16">
        <v>89557</v>
      </c>
      <c r="E14" s="76">
        <v>6.62</v>
      </c>
      <c r="F14" s="77">
        <v>95347</v>
      </c>
      <c r="G14" s="76">
        <v>7.37</v>
      </c>
      <c r="H14" s="77">
        <v>101062</v>
      </c>
    </row>
    <row r="15" spans="1:8" ht="12.75">
      <c r="A15" s="304"/>
      <c r="B15" s="75">
        <v>2900</v>
      </c>
      <c r="C15" s="76">
        <v>6.61</v>
      </c>
      <c r="D15" s="16">
        <v>99350</v>
      </c>
      <c r="E15" s="76">
        <v>7.45</v>
      </c>
      <c r="F15" s="77">
        <v>106156</v>
      </c>
      <c r="G15" s="76">
        <v>8.29</v>
      </c>
      <c r="H15" s="77">
        <v>113755</v>
      </c>
    </row>
    <row r="16" spans="1:8" ht="12.75">
      <c r="A16" s="304"/>
      <c r="B16" s="75">
        <v>3200</v>
      </c>
      <c r="C16" s="76">
        <v>7.34</v>
      </c>
      <c r="D16" s="16">
        <v>106328</v>
      </c>
      <c r="E16" s="76">
        <v>8.28</v>
      </c>
      <c r="F16" s="77">
        <v>113616</v>
      </c>
      <c r="G16" s="76">
        <v>9.22</v>
      </c>
      <c r="H16" s="77">
        <v>121696</v>
      </c>
    </row>
    <row r="17" spans="1:8" ht="12.75">
      <c r="A17" s="304"/>
      <c r="B17" s="75">
        <v>3500</v>
      </c>
      <c r="C17" s="76">
        <v>8.08</v>
      </c>
      <c r="D17" s="16">
        <v>113316</v>
      </c>
      <c r="E17" s="76">
        <v>9.11</v>
      </c>
      <c r="F17" s="77">
        <v>121086</v>
      </c>
      <c r="G17" s="76">
        <v>10.14</v>
      </c>
      <c r="H17" s="77">
        <v>129648</v>
      </c>
    </row>
    <row r="18" spans="1:8" ht="12.75">
      <c r="A18" s="304"/>
      <c r="B18" s="75">
        <v>3800</v>
      </c>
      <c r="C18" s="76">
        <v>8.81</v>
      </c>
      <c r="D18" s="16">
        <v>120305</v>
      </c>
      <c r="E18" s="76">
        <v>9.94</v>
      </c>
      <c r="F18" s="77">
        <v>128546</v>
      </c>
      <c r="G18" s="76">
        <v>11.06</v>
      </c>
      <c r="H18" s="77">
        <v>137589</v>
      </c>
    </row>
    <row r="19" spans="1:8" ht="12.75">
      <c r="A19" s="304"/>
      <c r="B19" s="75">
        <v>4100</v>
      </c>
      <c r="C19" s="76">
        <v>9.55</v>
      </c>
      <c r="D19" s="16">
        <v>127283</v>
      </c>
      <c r="E19" s="76">
        <v>10.76</v>
      </c>
      <c r="F19" s="77">
        <v>136005</v>
      </c>
      <c r="G19" s="76">
        <v>11.98</v>
      </c>
      <c r="H19" s="77">
        <v>145519</v>
      </c>
    </row>
    <row r="20" spans="1:8" ht="12.75">
      <c r="A20" s="304"/>
      <c r="B20" s="75">
        <v>4400</v>
      </c>
      <c r="C20" s="76">
        <v>10.28</v>
      </c>
      <c r="D20" s="16">
        <v>134271</v>
      </c>
      <c r="E20" s="76">
        <v>11.59</v>
      </c>
      <c r="F20" s="77">
        <v>143475</v>
      </c>
      <c r="G20" s="76">
        <v>12.9</v>
      </c>
      <c r="H20" s="77">
        <v>153461</v>
      </c>
    </row>
    <row r="21" spans="1:8" ht="12.75">
      <c r="A21" s="304"/>
      <c r="B21" s="75">
        <v>4700</v>
      </c>
      <c r="C21" s="76">
        <v>11.02</v>
      </c>
      <c r="D21" s="16">
        <v>141260</v>
      </c>
      <c r="E21" s="76">
        <v>12.42</v>
      </c>
      <c r="F21" s="77">
        <v>150935</v>
      </c>
      <c r="G21" s="76">
        <v>13.82</v>
      </c>
      <c r="H21" s="77">
        <v>161412</v>
      </c>
    </row>
    <row r="22" spans="1:8" ht="12.75">
      <c r="A22" s="304"/>
      <c r="B22" s="75">
        <v>5000</v>
      </c>
      <c r="C22" s="76">
        <v>11.75</v>
      </c>
      <c r="D22" s="16">
        <v>148238</v>
      </c>
      <c r="E22" s="76">
        <v>13.25</v>
      </c>
      <c r="F22" s="77">
        <v>158394</v>
      </c>
      <c r="G22" s="76">
        <v>14.75</v>
      </c>
      <c r="H22" s="77">
        <v>169354</v>
      </c>
    </row>
    <row r="23" spans="1:8" ht="12.75">
      <c r="A23" s="304"/>
      <c r="B23" s="75">
        <v>5300</v>
      </c>
      <c r="C23" s="76">
        <v>12.48</v>
      </c>
      <c r="D23" s="16">
        <v>155226</v>
      </c>
      <c r="E23" s="76">
        <v>14.08</v>
      </c>
      <c r="F23" s="77">
        <v>165865</v>
      </c>
      <c r="G23" s="76">
        <v>15.67</v>
      </c>
      <c r="H23" s="77">
        <v>177295</v>
      </c>
    </row>
    <row r="24" spans="1:8" ht="13.5" thickBot="1">
      <c r="A24" s="305"/>
      <c r="B24" s="78">
        <v>5600</v>
      </c>
      <c r="C24" s="79">
        <v>13.22</v>
      </c>
      <c r="D24" s="23">
        <v>162215</v>
      </c>
      <c r="E24" s="79">
        <v>14.9</v>
      </c>
      <c r="F24" s="80">
        <v>173324</v>
      </c>
      <c r="G24" s="79">
        <v>16.59</v>
      </c>
      <c r="H24" s="80">
        <v>179745</v>
      </c>
    </row>
    <row r="25" spans="1:8" ht="12.75">
      <c r="A25" s="300">
        <v>1700</v>
      </c>
      <c r="B25" s="81">
        <v>1700</v>
      </c>
      <c r="C25" s="73">
        <v>4.59</v>
      </c>
      <c r="D25" s="12">
        <v>79090</v>
      </c>
      <c r="E25" s="73">
        <v>5.17</v>
      </c>
      <c r="F25" s="74">
        <v>84463</v>
      </c>
      <c r="G25" s="73">
        <v>5.76</v>
      </c>
      <c r="H25" s="74">
        <v>87684</v>
      </c>
    </row>
    <row r="26" spans="1:8" ht="12.75">
      <c r="A26" s="304"/>
      <c r="B26" s="75">
        <v>2000</v>
      </c>
      <c r="C26" s="76">
        <v>5.51</v>
      </c>
      <c r="D26" s="16">
        <v>86764</v>
      </c>
      <c r="E26" s="76">
        <v>6.21</v>
      </c>
      <c r="F26" s="77">
        <v>89846</v>
      </c>
      <c r="G26" s="76">
        <v>6.91</v>
      </c>
      <c r="H26" s="77">
        <v>95122</v>
      </c>
    </row>
    <row r="27" spans="1:8" ht="12.75">
      <c r="A27" s="304"/>
      <c r="B27" s="75">
        <v>2300</v>
      </c>
      <c r="C27" s="76">
        <v>6.43</v>
      </c>
      <c r="D27" s="16">
        <v>91034</v>
      </c>
      <c r="E27" s="76">
        <v>7.25</v>
      </c>
      <c r="F27" s="77">
        <v>96824</v>
      </c>
      <c r="G27" s="76">
        <v>8.06</v>
      </c>
      <c r="H27" s="77">
        <v>102539</v>
      </c>
    </row>
    <row r="28" spans="1:8" ht="12.75">
      <c r="A28" s="304"/>
      <c r="B28" s="75">
        <v>2600</v>
      </c>
      <c r="C28" s="76">
        <v>7.34</v>
      </c>
      <c r="D28" s="16">
        <v>97573</v>
      </c>
      <c r="E28" s="76">
        <v>8.28</v>
      </c>
      <c r="F28" s="77">
        <v>103813</v>
      </c>
      <c r="G28" s="76">
        <v>9.22</v>
      </c>
      <c r="H28" s="77">
        <v>109956</v>
      </c>
    </row>
    <row r="29" spans="1:8" ht="12.75">
      <c r="A29" s="304"/>
      <c r="B29" s="75">
        <v>2900</v>
      </c>
      <c r="C29" s="76">
        <v>8.26</v>
      </c>
      <c r="D29" s="16">
        <v>109795</v>
      </c>
      <c r="E29" s="76">
        <v>9.31</v>
      </c>
      <c r="F29" s="77">
        <v>117083</v>
      </c>
      <c r="G29" s="76">
        <v>10.37</v>
      </c>
      <c r="H29" s="77">
        <v>125164</v>
      </c>
    </row>
    <row r="30" spans="1:8" ht="12.75">
      <c r="A30" s="304"/>
      <c r="B30" s="75">
        <v>3200</v>
      </c>
      <c r="C30" s="76">
        <v>9.18</v>
      </c>
      <c r="D30" s="16">
        <v>117469</v>
      </c>
      <c r="E30" s="76">
        <v>10.35</v>
      </c>
      <c r="F30" s="77">
        <v>125239</v>
      </c>
      <c r="G30" s="76">
        <v>11.52</v>
      </c>
      <c r="H30" s="77">
        <v>133800</v>
      </c>
    </row>
    <row r="31" spans="1:8" ht="12.75">
      <c r="A31" s="304"/>
      <c r="B31" s="75">
        <v>3500</v>
      </c>
      <c r="C31" s="76">
        <v>10.1</v>
      </c>
      <c r="D31" s="16">
        <v>125153</v>
      </c>
      <c r="E31" s="76">
        <v>11.39</v>
      </c>
      <c r="F31" s="77">
        <v>133394</v>
      </c>
      <c r="G31" s="76">
        <v>12.67</v>
      </c>
      <c r="H31" s="77">
        <v>142426</v>
      </c>
    </row>
    <row r="32" spans="1:8" ht="12.75">
      <c r="A32" s="304"/>
      <c r="B32" s="75">
        <v>3800</v>
      </c>
      <c r="C32" s="76">
        <v>11.02</v>
      </c>
      <c r="D32" s="16">
        <v>132827</v>
      </c>
      <c r="E32" s="76">
        <v>12.42</v>
      </c>
      <c r="F32" s="77">
        <v>141549</v>
      </c>
      <c r="G32" s="76">
        <v>13.82</v>
      </c>
      <c r="H32" s="77">
        <v>151063</v>
      </c>
    </row>
    <row r="33" spans="1:8" ht="12.75">
      <c r="A33" s="304"/>
      <c r="B33" s="75">
        <v>4100</v>
      </c>
      <c r="C33" s="76">
        <v>11.93</v>
      </c>
      <c r="D33" s="16">
        <v>140500</v>
      </c>
      <c r="E33" s="76">
        <v>13.46</v>
      </c>
      <c r="F33" s="77">
        <v>149704</v>
      </c>
      <c r="G33" s="76">
        <v>14.98</v>
      </c>
      <c r="H33" s="77">
        <v>159700</v>
      </c>
    </row>
    <row r="34" spans="1:8" ht="12.75">
      <c r="A34" s="304"/>
      <c r="B34" s="75">
        <v>4400</v>
      </c>
      <c r="C34" s="76">
        <v>12.85</v>
      </c>
      <c r="D34" s="16">
        <v>148184</v>
      </c>
      <c r="E34" s="76">
        <v>14.49</v>
      </c>
      <c r="F34" s="77">
        <v>157859</v>
      </c>
      <c r="G34" s="76">
        <v>16.13</v>
      </c>
      <c r="H34" s="77">
        <v>168337</v>
      </c>
    </row>
    <row r="35" spans="1:8" ht="12.75">
      <c r="A35" s="304"/>
      <c r="B35" s="75">
        <v>4700</v>
      </c>
      <c r="C35" s="76">
        <v>13.77</v>
      </c>
      <c r="D35" s="16">
        <v>155858</v>
      </c>
      <c r="E35" s="76">
        <v>15.53</v>
      </c>
      <c r="F35" s="77">
        <v>166014</v>
      </c>
      <c r="G35" s="76">
        <v>17.28</v>
      </c>
      <c r="H35" s="77">
        <v>171612</v>
      </c>
    </row>
    <row r="36" spans="1:8" ht="12.75">
      <c r="A36" s="304"/>
      <c r="B36" s="75">
        <v>5000</v>
      </c>
      <c r="C36" s="76">
        <v>14.69</v>
      </c>
      <c r="D36" s="16">
        <v>163542</v>
      </c>
      <c r="E36" s="76">
        <v>16.56</v>
      </c>
      <c r="F36" s="77">
        <v>174170</v>
      </c>
      <c r="G36" s="76">
        <v>18.43</v>
      </c>
      <c r="H36" s="77">
        <v>179638</v>
      </c>
    </row>
    <row r="37" spans="1:8" ht="12.75">
      <c r="A37" s="304"/>
      <c r="B37" s="75">
        <v>5300</v>
      </c>
      <c r="C37" s="76">
        <v>15.61</v>
      </c>
      <c r="D37" s="16">
        <v>171216</v>
      </c>
      <c r="E37" s="76">
        <v>17.59</v>
      </c>
      <c r="F37" s="77">
        <v>182325</v>
      </c>
      <c r="G37" s="76">
        <v>19.58</v>
      </c>
      <c r="H37" s="77">
        <v>187687</v>
      </c>
    </row>
    <row r="38" spans="1:8" ht="13.5" thickBot="1">
      <c r="A38" s="304"/>
      <c r="B38" s="78">
        <v>5600</v>
      </c>
      <c r="C38" s="79">
        <v>16.52</v>
      </c>
      <c r="D38" s="23">
        <v>178889</v>
      </c>
      <c r="E38" s="79">
        <v>18.63</v>
      </c>
      <c r="F38" s="80">
        <v>190480</v>
      </c>
      <c r="G38" s="79">
        <v>20.74</v>
      </c>
      <c r="H38" s="80">
        <v>195713</v>
      </c>
    </row>
    <row r="39" spans="1:8" ht="12.75">
      <c r="A39" s="299">
        <v>2000</v>
      </c>
      <c r="B39" s="81">
        <v>2000</v>
      </c>
      <c r="C39" s="73">
        <v>6.61</v>
      </c>
      <c r="D39" s="12">
        <v>91462</v>
      </c>
      <c r="E39" s="73">
        <v>7.45</v>
      </c>
      <c r="F39" s="74">
        <v>97273</v>
      </c>
      <c r="G39" s="73">
        <v>8.29</v>
      </c>
      <c r="H39" s="74">
        <v>102988</v>
      </c>
    </row>
    <row r="40" spans="1:8" ht="12.75">
      <c r="A40" s="304"/>
      <c r="B40" s="75">
        <v>2300</v>
      </c>
      <c r="C40" s="76">
        <v>7.71</v>
      </c>
      <c r="D40" s="16">
        <v>98515</v>
      </c>
      <c r="E40" s="76">
        <v>8.69</v>
      </c>
      <c r="F40" s="77">
        <v>104765</v>
      </c>
      <c r="G40" s="76">
        <v>9.68</v>
      </c>
      <c r="H40" s="77">
        <v>110919</v>
      </c>
    </row>
    <row r="41" spans="1:8" ht="12.75">
      <c r="A41" s="304"/>
      <c r="B41" s="75">
        <v>2600</v>
      </c>
      <c r="C41" s="76">
        <v>8.81</v>
      </c>
      <c r="D41" s="16">
        <v>105568</v>
      </c>
      <c r="E41" s="76">
        <v>9.94</v>
      </c>
      <c r="F41" s="77">
        <v>112257</v>
      </c>
      <c r="G41" s="76">
        <v>11.06</v>
      </c>
      <c r="H41" s="77">
        <v>118849</v>
      </c>
    </row>
    <row r="42" spans="1:8" ht="12.75">
      <c r="A42" s="304"/>
      <c r="B42" s="75">
        <v>2900</v>
      </c>
      <c r="C42" s="76">
        <v>9.91</v>
      </c>
      <c r="D42" s="16">
        <v>120241</v>
      </c>
      <c r="E42" s="76">
        <v>11.18</v>
      </c>
      <c r="F42" s="77">
        <v>128010</v>
      </c>
      <c r="G42" s="76">
        <v>12.44</v>
      </c>
      <c r="H42" s="77">
        <v>136572</v>
      </c>
    </row>
    <row r="43" spans="1:8" ht="12.75">
      <c r="A43" s="304"/>
      <c r="B43" s="75">
        <v>3200</v>
      </c>
      <c r="C43" s="76">
        <v>11.02</v>
      </c>
      <c r="D43" s="16">
        <v>128610</v>
      </c>
      <c r="E43" s="76">
        <v>12.42</v>
      </c>
      <c r="F43" s="77">
        <v>136861</v>
      </c>
      <c r="G43" s="76">
        <v>13.82</v>
      </c>
      <c r="H43" s="77">
        <v>145894</v>
      </c>
    </row>
    <row r="44" spans="1:8" ht="12.75">
      <c r="A44" s="304"/>
      <c r="B44" s="75">
        <v>3500</v>
      </c>
      <c r="C44" s="76">
        <v>12.12</v>
      </c>
      <c r="D44" s="16">
        <v>136979</v>
      </c>
      <c r="E44" s="76">
        <v>13.66</v>
      </c>
      <c r="F44" s="77">
        <v>145701</v>
      </c>
      <c r="G44" s="76">
        <v>15.21</v>
      </c>
      <c r="H44" s="77">
        <v>155226</v>
      </c>
    </row>
    <row r="45" spans="1:8" ht="12.75">
      <c r="A45" s="304"/>
      <c r="B45" s="75">
        <v>3800</v>
      </c>
      <c r="C45" s="76">
        <v>13.22</v>
      </c>
      <c r="D45" s="16">
        <v>145348</v>
      </c>
      <c r="E45" s="76">
        <v>14.9</v>
      </c>
      <c r="F45" s="77">
        <v>154552</v>
      </c>
      <c r="G45" s="76">
        <v>16.59</v>
      </c>
      <c r="H45" s="77">
        <v>164548</v>
      </c>
    </row>
    <row r="46" spans="1:8" ht="12.75">
      <c r="A46" s="304"/>
      <c r="B46" s="75">
        <v>4100</v>
      </c>
      <c r="C46" s="76">
        <v>14.32</v>
      </c>
      <c r="D46" s="16">
        <v>153728</v>
      </c>
      <c r="E46" s="76">
        <v>16.15</v>
      </c>
      <c r="F46" s="77">
        <v>163403</v>
      </c>
      <c r="G46" s="76">
        <v>17.97</v>
      </c>
      <c r="H46" s="77">
        <v>168422</v>
      </c>
    </row>
    <row r="47" spans="1:8" ht="12.75">
      <c r="A47" s="304"/>
      <c r="B47" s="75">
        <v>4400</v>
      </c>
      <c r="C47" s="76">
        <v>15.42</v>
      </c>
      <c r="D47" s="16">
        <v>162097</v>
      </c>
      <c r="E47" s="76">
        <v>17.39</v>
      </c>
      <c r="F47" s="77">
        <v>172254</v>
      </c>
      <c r="G47" s="76">
        <v>19.35</v>
      </c>
      <c r="H47" s="77">
        <v>177070</v>
      </c>
    </row>
    <row r="48" spans="1:8" ht="12.75">
      <c r="A48" s="304"/>
      <c r="B48" s="75">
        <v>4700</v>
      </c>
      <c r="C48" s="76">
        <v>16.52</v>
      </c>
      <c r="D48" s="16">
        <v>170467</v>
      </c>
      <c r="E48" s="76">
        <v>18.63</v>
      </c>
      <c r="F48" s="77">
        <v>181094</v>
      </c>
      <c r="G48" s="76">
        <v>20.74</v>
      </c>
      <c r="H48" s="77">
        <v>185717</v>
      </c>
    </row>
    <row r="49" spans="1:8" ht="12.75">
      <c r="A49" s="304"/>
      <c r="B49" s="75">
        <v>5000</v>
      </c>
      <c r="C49" s="76">
        <v>17.63</v>
      </c>
      <c r="D49" s="16">
        <v>178836</v>
      </c>
      <c r="E49" s="76">
        <v>19.87</v>
      </c>
      <c r="F49" s="77">
        <v>184230</v>
      </c>
      <c r="G49" s="76">
        <v>22.12</v>
      </c>
      <c r="H49" s="77">
        <v>194386</v>
      </c>
    </row>
    <row r="50" spans="1:8" ht="12.75">
      <c r="A50" s="304"/>
      <c r="B50" s="75">
        <v>5300</v>
      </c>
      <c r="C50" s="76">
        <v>18.73</v>
      </c>
      <c r="D50" s="16">
        <v>187205</v>
      </c>
      <c r="E50" s="76">
        <v>21.11</v>
      </c>
      <c r="F50" s="77">
        <v>192449</v>
      </c>
      <c r="G50" s="76">
        <v>23.5</v>
      </c>
      <c r="H50" s="77">
        <v>203034</v>
      </c>
    </row>
    <row r="51" spans="1:8" ht="13.5" thickBot="1">
      <c r="A51" s="305"/>
      <c r="B51" s="78">
        <v>5600</v>
      </c>
      <c r="C51" s="79">
        <v>19.83</v>
      </c>
      <c r="D51" s="23">
        <v>189538</v>
      </c>
      <c r="E51" s="79">
        <v>22.36</v>
      </c>
      <c r="F51" s="80">
        <v>200658</v>
      </c>
      <c r="G51" s="79">
        <v>24.88</v>
      </c>
      <c r="H51" s="80">
        <v>211692</v>
      </c>
    </row>
    <row r="52" spans="1:8" ht="12.75">
      <c r="A52" s="300">
        <v>2300</v>
      </c>
      <c r="B52" s="81">
        <v>2300</v>
      </c>
      <c r="C52" s="73">
        <v>9</v>
      </c>
      <c r="D52" s="12">
        <v>106413</v>
      </c>
      <c r="E52" s="73">
        <v>10.14</v>
      </c>
      <c r="F52" s="74">
        <v>113102</v>
      </c>
      <c r="G52" s="73">
        <v>11.29</v>
      </c>
      <c r="H52" s="74">
        <v>119695</v>
      </c>
    </row>
    <row r="53" spans="1:8" ht="12.75">
      <c r="A53" s="304"/>
      <c r="B53" s="75">
        <v>2600</v>
      </c>
      <c r="C53" s="76">
        <v>10.28</v>
      </c>
      <c r="D53" s="16">
        <v>114033</v>
      </c>
      <c r="E53" s="76">
        <v>11.59</v>
      </c>
      <c r="F53" s="77">
        <v>121150</v>
      </c>
      <c r="G53" s="76">
        <v>12.9</v>
      </c>
      <c r="H53" s="77">
        <v>128214</v>
      </c>
    </row>
    <row r="54" spans="1:8" ht="12.75">
      <c r="A54" s="304"/>
      <c r="B54" s="75">
        <v>2900</v>
      </c>
      <c r="C54" s="76">
        <v>11.57</v>
      </c>
      <c r="D54" s="16">
        <v>130686</v>
      </c>
      <c r="E54" s="76">
        <v>13.04</v>
      </c>
      <c r="F54" s="77">
        <v>138938</v>
      </c>
      <c r="G54" s="76">
        <v>14.52</v>
      </c>
      <c r="H54" s="77">
        <v>147970</v>
      </c>
    </row>
    <row r="55" spans="1:8" ht="12.75">
      <c r="A55" s="304"/>
      <c r="B55" s="75">
        <v>3200</v>
      </c>
      <c r="C55" s="76">
        <v>12.85</v>
      </c>
      <c r="D55" s="16">
        <v>139751</v>
      </c>
      <c r="E55" s="76">
        <v>14.49</v>
      </c>
      <c r="F55" s="77">
        <v>148473</v>
      </c>
      <c r="G55" s="76">
        <v>16.13</v>
      </c>
      <c r="H55" s="77">
        <v>157988</v>
      </c>
    </row>
    <row r="56" spans="1:8" ht="12.75">
      <c r="A56" s="304"/>
      <c r="B56" s="75">
        <v>3500</v>
      </c>
      <c r="C56" s="76">
        <v>14.14</v>
      </c>
      <c r="D56" s="16">
        <v>148816</v>
      </c>
      <c r="E56" s="76">
        <v>15.94</v>
      </c>
      <c r="F56" s="77">
        <v>158020</v>
      </c>
      <c r="G56" s="76">
        <v>17.74</v>
      </c>
      <c r="H56" s="77">
        <v>168016</v>
      </c>
    </row>
    <row r="57" spans="1:8" ht="12.75">
      <c r="A57" s="304"/>
      <c r="B57" s="75">
        <v>3800</v>
      </c>
      <c r="C57" s="76">
        <v>15.42</v>
      </c>
      <c r="D57" s="16">
        <v>157881</v>
      </c>
      <c r="E57" s="76">
        <v>17.39</v>
      </c>
      <c r="F57" s="77">
        <v>167556</v>
      </c>
      <c r="G57" s="76">
        <v>19.35</v>
      </c>
      <c r="H57" s="77">
        <v>172821</v>
      </c>
    </row>
    <row r="58" spans="1:8" ht="12.75">
      <c r="A58" s="304"/>
      <c r="B58" s="75">
        <v>4100</v>
      </c>
      <c r="C58" s="76">
        <v>16.71</v>
      </c>
      <c r="D58" s="16">
        <v>166946</v>
      </c>
      <c r="E58" s="76">
        <v>18.84</v>
      </c>
      <c r="F58" s="77">
        <v>177102</v>
      </c>
      <c r="G58" s="76">
        <v>20.97</v>
      </c>
      <c r="H58" s="77">
        <v>182164</v>
      </c>
    </row>
    <row r="59" spans="1:8" ht="12.75">
      <c r="A59" s="304"/>
      <c r="B59" s="75">
        <v>4400</v>
      </c>
      <c r="C59" s="76">
        <v>17.99</v>
      </c>
      <c r="D59" s="16">
        <v>176000</v>
      </c>
      <c r="E59" s="76">
        <v>20.29</v>
      </c>
      <c r="F59" s="77">
        <v>186638</v>
      </c>
      <c r="G59" s="76">
        <v>22.58</v>
      </c>
      <c r="H59" s="77">
        <v>191486</v>
      </c>
    </row>
    <row r="60" spans="1:8" ht="12.75">
      <c r="A60" s="304"/>
      <c r="B60" s="75">
        <v>4700</v>
      </c>
      <c r="C60" s="76">
        <v>19.28</v>
      </c>
      <c r="D60" s="16">
        <v>185065</v>
      </c>
      <c r="E60" s="76">
        <v>21.73</v>
      </c>
      <c r="F60" s="77">
        <v>196184</v>
      </c>
      <c r="G60" s="76">
        <v>24.19</v>
      </c>
      <c r="H60" s="77">
        <v>200818</v>
      </c>
    </row>
    <row r="61" spans="1:8" ht="12.75">
      <c r="A61" s="304"/>
      <c r="B61" s="75">
        <v>5000</v>
      </c>
      <c r="C61" s="76">
        <v>20.56</v>
      </c>
      <c r="D61" s="16">
        <v>194129</v>
      </c>
      <c r="E61" s="76">
        <v>23.18</v>
      </c>
      <c r="F61" s="77">
        <v>199566</v>
      </c>
      <c r="G61" s="76">
        <v>25.8</v>
      </c>
      <c r="H61" s="77">
        <v>210161</v>
      </c>
    </row>
    <row r="62" spans="1:8" ht="12.75">
      <c r="A62" s="304"/>
      <c r="B62" s="75">
        <v>5300</v>
      </c>
      <c r="C62" s="76">
        <v>21.85</v>
      </c>
      <c r="D62" s="16">
        <v>203194</v>
      </c>
      <c r="E62" s="76">
        <v>24.63</v>
      </c>
      <c r="F62" s="77">
        <v>208449</v>
      </c>
      <c r="G62" s="76">
        <v>27.42</v>
      </c>
      <c r="H62" s="77">
        <v>219483</v>
      </c>
    </row>
    <row r="63" spans="1:8" ht="13.5" thickBot="1">
      <c r="A63" s="304"/>
      <c r="B63" s="78">
        <v>5600</v>
      </c>
      <c r="C63" s="79">
        <v>23.13</v>
      </c>
      <c r="D63" s="23">
        <v>205784</v>
      </c>
      <c r="E63" s="79">
        <v>26.08</v>
      </c>
      <c r="F63" s="80">
        <v>217343</v>
      </c>
      <c r="G63" s="79">
        <v>29.03</v>
      </c>
      <c r="H63" s="80">
        <v>228826</v>
      </c>
    </row>
    <row r="64" spans="1:8" ht="12.75">
      <c r="A64" s="299">
        <v>2600</v>
      </c>
      <c r="B64" s="81">
        <v>2600</v>
      </c>
      <c r="C64" s="73">
        <v>11.75</v>
      </c>
      <c r="D64" s="12">
        <v>122039</v>
      </c>
      <c r="E64" s="73">
        <v>13.25</v>
      </c>
      <c r="F64" s="74">
        <v>129616</v>
      </c>
      <c r="G64" s="73">
        <v>14.75</v>
      </c>
      <c r="H64" s="74">
        <v>137086</v>
      </c>
    </row>
    <row r="65" spans="1:8" ht="12.75">
      <c r="A65" s="304"/>
      <c r="B65" s="75">
        <v>2900</v>
      </c>
      <c r="C65" s="76">
        <v>13.22</v>
      </c>
      <c r="D65" s="16">
        <v>141142</v>
      </c>
      <c r="E65" s="76">
        <v>14.9</v>
      </c>
      <c r="F65" s="77">
        <v>149865</v>
      </c>
      <c r="G65" s="76">
        <v>16.59</v>
      </c>
      <c r="H65" s="77">
        <v>159379</v>
      </c>
    </row>
    <row r="66" spans="1:8" ht="12.75">
      <c r="A66" s="304"/>
      <c r="B66" s="75">
        <v>3200</v>
      </c>
      <c r="C66" s="76">
        <v>14.69</v>
      </c>
      <c r="D66" s="16">
        <v>150892</v>
      </c>
      <c r="E66" s="76">
        <v>16.56</v>
      </c>
      <c r="F66" s="77">
        <v>160096</v>
      </c>
      <c r="G66" s="76">
        <v>18.43</v>
      </c>
      <c r="H66" s="77">
        <v>170092</v>
      </c>
    </row>
    <row r="67" spans="1:8" ht="12.75">
      <c r="A67" s="304"/>
      <c r="B67" s="75">
        <v>3500</v>
      </c>
      <c r="C67" s="76">
        <v>16.16</v>
      </c>
      <c r="D67" s="16">
        <v>160653</v>
      </c>
      <c r="E67" s="76">
        <v>18.22</v>
      </c>
      <c r="F67" s="77">
        <v>170327</v>
      </c>
      <c r="G67" s="76">
        <v>20.28</v>
      </c>
      <c r="H67" s="77">
        <v>175143</v>
      </c>
    </row>
    <row r="68" spans="1:8" ht="12.75">
      <c r="A68" s="304"/>
      <c r="B68" s="75">
        <v>3800</v>
      </c>
      <c r="C68" s="76">
        <v>17.63</v>
      </c>
      <c r="D68" s="16">
        <v>170402</v>
      </c>
      <c r="E68" s="76">
        <v>19.87</v>
      </c>
      <c r="F68" s="77">
        <v>180559</v>
      </c>
      <c r="G68" s="76">
        <v>22.12</v>
      </c>
      <c r="H68" s="77">
        <v>185097</v>
      </c>
    </row>
    <row r="69" spans="1:8" ht="12.75">
      <c r="A69" s="304"/>
      <c r="B69" s="75">
        <v>4100</v>
      </c>
      <c r="C69" s="76">
        <v>19.09</v>
      </c>
      <c r="D69" s="16">
        <v>180163</v>
      </c>
      <c r="E69" s="76">
        <v>21.53</v>
      </c>
      <c r="F69" s="77">
        <v>190790</v>
      </c>
      <c r="G69" s="76">
        <v>23.96</v>
      </c>
      <c r="H69" s="77">
        <v>195039</v>
      </c>
    </row>
    <row r="70" spans="1:8" ht="12.75">
      <c r="A70" s="304"/>
      <c r="B70" s="75">
        <v>4400</v>
      </c>
      <c r="C70" s="76">
        <v>20.56</v>
      </c>
      <c r="D70" s="16">
        <v>189913</v>
      </c>
      <c r="E70" s="76">
        <v>23.18</v>
      </c>
      <c r="F70" s="77">
        <v>194846</v>
      </c>
      <c r="G70" s="76">
        <v>25.8</v>
      </c>
      <c r="H70" s="77">
        <v>204982</v>
      </c>
    </row>
    <row r="71" spans="1:8" ht="12.75">
      <c r="A71" s="304"/>
      <c r="B71" s="75">
        <v>4700</v>
      </c>
      <c r="C71" s="76">
        <v>22.03</v>
      </c>
      <c r="D71" s="16">
        <v>193680</v>
      </c>
      <c r="E71" s="76">
        <v>24.84</v>
      </c>
      <c r="F71" s="77">
        <v>204350</v>
      </c>
      <c r="G71" s="76">
        <v>27.65</v>
      </c>
      <c r="H71" s="77">
        <v>214935</v>
      </c>
    </row>
    <row r="72" spans="1:8" ht="12.75">
      <c r="A72" s="304"/>
      <c r="B72" s="75">
        <v>5000</v>
      </c>
      <c r="C72" s="76">
        <v>23.5</v>
      </c>
      <c r="D72" s="16">
        <v>202734</v>
      </c>
      <c r="E72" s="76">
        <v>26.5</v>
      </c>
      <c r="F72" s="77">
        <v>213854</v>
      </c>
      <c r="G72" s="76">
        <v>29.49</v>
      </c>
      <c r="H72" s="77">
        <v>224888</v>
      </c>
    </row>
    <row r="73" spans="1:8" ht="12.75">
      <c r="A73" s="304"/>
      <c r="B73" s="75">
        <v>5300</v>
      </c>
      <c r="C73" s="76">
        <v>24.97</v>
      </c>
      <c r="D73" s="16">
        <v>211810</v>
      </c>
      <c r="E73" s="76">
        <v>28.15</v>
      </c>
      <c r="F73" s="77">
        <v>223368</v>
      </c>
      <c r="G73" s="76">
        <v>31.33</v>
      </c>
      <c r="H73" s="77">
        <v>234841</v>
      </c>
    </row>
    <row r="74" spans="1:8" ht="13.5" thickBot="1">
      <c r="A74" s="305"/>
      <c r="B74" s="78">
        <v>5600</v>
      </c>
      <c r="C74" s="79">
        <v>26.44</v>
      </c>
      <c r="D74" s="23">
        <v>220864</v>
      </c>
      <c r="E74" s="79">
        <v>29.81</v>
      </c>
      <c r="F74" s="80">
        <v>232872</v>
      </c>
      <c r="G74" s="79">
        <v>33.18</v>
      </c>
      <c r="H74" s="80">
        <v>244783</v>
      </c>
    </row>
    <row r="75" spans="1:8" s="83" customFormat="1" ht="11.25">
      <c r="A75" s="299">
        <v>2900</v>
      </c>
      <c r="B75" s="81">
        <v>2900</v>
      </c>
      <c r="C75" s="73">
        <f aca="true" t="shared" si="0" ref="C75:C84">(B75/1000-0.2)*2.04*2.7</f>
        <v>14.871599999999999</v>
      </c>
      <c r="D75" s="55">
        <v>151587</v>
      </c>
      <c r="E75" s="25">
        <v>16.767</v>
      </c>
      <c r="F75" s="12">
        <v>160787</v>
      </c>
      <c r="G75" s="82">
        <f aca="true" t="shared" si="1" ref="G75:G84">(B75/1000-0.2)*2.56*2.7</f>
        <v>18.662399999999998</v>
      </c>
      <c r="H75" s="12">
        <v>170782</v>
      </c>
    </row>
    <row r="76" spans="1:8" s="83" customFormat="1" ht="11.25">
      <c r="A76" s="306"/>
      <c r="B76" s="75">
        <v>3200</v>
      </c>
      <c r="C76" s="76">
        <f t="shared" si="0"/>
        <v>16.524</v>
      </c>
      <c r="D76" s="56">
        <v>162035</v>
      </c>
      <c r="E76" s="10">
        <v>18.63</v>
      </c>
      <c r="F76" s="16">
        <v>171713</v>
      </c>
      <c r="G76" s="84">
        <f t="shared" si="1"/>
        <v>20.736</v>
      </c>
      <c r="H76" s="16">
        <v>182187</v>
      </c>
    </row>
    <row r="77" spans="1:8" s="85" customFormat="1" ht="11.25">
      <c r="A77" s="306"/>
      <c r="B77" s="75">
        <v>3500</v>
      </c>
      <c r="C77" s="76">
        <f t="shared" si="0"/>
        <v>18.1764</v>
      </c>
      <c r="D77" s="56">
        <v>172483</v>
      </c>
      <c r="E77" s="10">
        <v>20.493</v>
      </c>
      <c r="F77" s="16">
        <v>182639</v>
      </c>
      <c r="G77" s="84">
        <f t="shared" si="1"/>
        <v>22.809600000000003</v>
      </c>
      <c r="H77" s="16">
        <v>193591</v>
      </c>
    </row>
    <row r="78" spans="1:8" s="85" customFormat="1" ht="11.25">
      <c r="A78" s="306"/>
      <c r="B78" s="75">
        <v>3800</v>
      </c>
      <c r="C78" s="76">
        <f t="shared" si="0"/>
        <v>19.8288</v>
      </c>
      <c r="D78" s="56">
        <v>182930</v>
      </c>
      <c r="E78" s="10">
        <v>22.355999999999998</v>
      </c>
      <c r="F78" s="16">
        <v>193462</v>
      </c>
      <c r="G78" s="84">
        <f t="shared" si="1"/>
        <v>24.8832</v>
      </c>
      <c r="H78" s="16">
        <v>204995</v>
      </c>
    </row>
    <row r="79" spans="1:8" s="85" customFormat="1" ht="11.25">
      <c r="A79" s="306"/>
      <c r="B79" s="75">
        <v>4100</v>
      </c>
      <c r="C79" s="76">
        <f t="shared" si="0"/>
        <v>21.481199999999998</v>
      </c>
      <c r="D79" s="56">
        <v>193378</v>
      </c>
      <c r="E79" s="10">
        <v>24.218999999999998</v>
      </c>
      <c r="F79" s="16">
        <v>204491</v>
      </c>
      <c r="G79" s="84">
        <f t="shared" si="1"/>
        <v>26.956799999999998</v>
      </c>
      <c r="H79" s="16">
        <v>216400</v>
      </c>
    </row>
    <row r="80" spans="1:8" s="85" customFormat="1" ht="12.75" customHeight="1">
      <c r="A80" s="306"/>
      <c r="B80" s="75">
        <v>4400</v>
      </c>
      <c r="C80" s="76">
        <f t="shared" si="0"/>
        <v>23.133600000000005</v>
      </c>
      <c r="D80" s="56">
        <v>203827</v>
      </c>
      <c r="E80" s="10">
        <v>26.082</v>
      </c>
      <c r="F80" s="16">
        <v>215314</v>
      </c>
      <c r="G80" s="84">
        <f t="shared" si="1"/>
        <v>29.030400000000004</v>
      </c>
      <c r="H80" s="16">
        <v>227804</v>
      </c>
    </row>
    <row r="81" spans="1:8" s="85" customFormat="1" ht="11.25">
      <c r="A81" s="306"/>
      <c r="B81" s="75">
        <v>4700</v>
      </c>
      <c r="C81" s="76">
        <f t="shared" si="0"/>
        <v>24.786</v>
      </c>
      <c r="D81" s="56">
        <v>214274</v>
      </c>
      <c r="E81" s="10">
        <v>27.945</v>
      </c>
      <c r="F81" s="16">
        <v>226343</v>
      </c>
      <c r="G81" s="84">
        <f t="shared" si="1"/>
        <v>31.104</v>
      </c>
      <c r="H81" s="16">
        <v>239209</v>
      </c>
    </row>
    <row r="82" spans="1:8" s="85" customFormat="1" ht="11.25">
      <c r="A82" s="306"/>
      <c r="B82" s="75">
        <v>5000</v>
      </c>
      <c r="C82" s="76">
        <f t="shared" si="0"/>
        <v>26.4384</v>
      </c>
      <c r="D82" s="56">
        <v>224722</v>
      </c>
      <c r="E82" s="10">
        <v>29.808</v>
      </c>
      <c r="F82" s="16">
        <v>237270</v>
      </c>
      <c r="G82" s="84">
        <f t="shared" si="1"/>
        <v>33.177600000000005</v>
      </c>
      <c r="H82" s="16">
        <v>250613</v>
      </c>
    </row>
    <row r="83" spans="1:8" s="85" customFormat="1" ht="11.25">
      <c r="A83" s="306"/>
      <c r="B83" s="75">
        <v>5300</v>
      </c>
      <c r="C83" s="76">
        <f t="shared" si="0"/>
        <v>28.0908</v>
      </c>
      <c r="D83" s="56">
        <v>235170</v>
      </c>
      <c r="E83" s="10">
        <v>31.671</v>
      </c>
      <c r="F83" s="16">
        <v>248196</v>
      </c>
      <c r="G83" s="84">
        <f t="shared" si="1"/>
        <v>35.2512</v>
      </c>
      <c r="H83" s="16">
        <v>262017</v>
      </c>
    </row>
    <row r="84" spans="1:8" s="87" customFormat="1" ht="12.75" thickBot="1">
      <c r="A84" s="307"/>
      <c r="B84" s="78">
        <v>5600</v>
      </c>
      <c r="C84" s="79">
        <f t="shared" si="0"/>
        <v>29.743199999999998</v>
      </c>
      <c r="D84" s="57">
        <v>245618</v>
      </c>
      <c r="E84" s="27">
        <v>33.534</v>
      </c>
      <c r="F84" s="28">
        <v>259122</v>
      </c>
      <c r="G84" s="86">
        <f t="shared" si="1"/>
        <v>37.324799999999996</v>
      </c>
      <c r="H84" s="28">
        <v>273422</v>
      </c>
    </row>
    <row r="85" spans="1:8" s="87" customFormat="1" ht="12">
      <c r="A85" s="299">
        <v>3200</v>
      </c>
      <c r="B85" s="81">
        <v>3200</v>
      </c>
      <c r="C85" s="73">
        <f aca="true" t="shared" si="2" ref="C85:C93">(B85/1000-0.2)*2.04*3</f>
        <v>18.36</v>
      </c>
      <c r="D85" s="55">
        <v>180667</v>
      </c>
      <c r="E85" s="25">
        <v>20.7</v>
      </c>
      <c r="F85" s="12">
        <v>183332</v>
      </c>
      <c r="G85" s="82">
        <f>(B85/1000-0.2)*2.56*3.3</f>
        <v>25.343999999999998</v>
      </c>
      <c r="H85" s="12">
        <v>194284</v>
      </c>
    </row>
    <row r="86" spans="1:8" s="87" customFormat="1" ht="12">
      <c r="A86" s="300"/>
      <c r="B86" s="75">
        <v>3500</v>
      </c>
      <c r="C86" s="76">
        <f t="shared" si="2"/>
        <v>20.195999999999998</v>
      </c>
      <c r="D86" s="56">
        <v>184315</v>
      </c>
      <c r="E86" s="10">
        <v>22.769999999999996</v>
      </c>
      <c r="F86" s="16">
        <v>194950</v>
      </c>
      <c r="G86" s="84">
        <f aca="true" t="shared" si="3" ref="G86:G93">(B86/1000-0.2)*2.56*3</f>
        <v>25.344</v>
      </c>
      <c r="H86" s="16">
        <v>206381</v>
      </c>
    </row>
    <row r="87" spans="1:8" s="87" customFormat="1" ht="12">
      <c r="A87" s="300"/>
      <c r="B87" s="75">
        <v>3800</v>
      </c>
      <c r="C87" s="76">
        <f t="shared" si="2"/>
        <v>22.031999999999996</v>
      </c>
      <c r="D87" s="56">
        <v>195456</v>
      </c>
      <c r="E87" s="10">
        <v>24.839999999999996</v>
      </c>
      <c r="F87" s="16">
        <v>206570</v>
      </c>
      <c r="G87" s="84">
        <f t="shared" si="3"/>
        <v>27.647999999999996</v>
      </c>
      <c r="H87" s="16">
        <v>218478</v>
      </c>
    </row>
    <row r="88" spans="1:8" s="87" customFormat="1" ht="12">
      <c r="A88" s="300"/>
      <c r="B88" s="75">
        <v>4100</v>
      </c>
      <c r="C88" s="76">
        <f t="shared" si="2"/>
        <v>23.867999999999995</v>
      </c>
      <c r="D88" s="56">
        <v>206597</v>
      </c>
      <c r="E88" s="10">
        <v>26.909999999999997</v>
      </c>
      <c r="F88" s="16">
        <v>218188</v>
      </c>
      <c r="G88" s="84">
        <f t="shared" si="3"/>
        <v>29.951999999999995</v>
      </c>
      <c r="H88" s="16">
        <v>230575</v>
      </c>
    </row>
    <row r="89" spans="1:8" s="87" customFormat="1" ht="12">
      <c r="A89" s="300"/>
      <c r="B89" s="75">
        <v>4400</v>
      </c>
      <c r="C89" s="76">
        <f t="shared" si="2"/>
        <v>25.704000000000004</v>
      </c>
      <c r="D89" s="56">
        <v>217738</v>
      </c>
      <c r="E89" s="10">
        <v>28.98</v>
      </c>
      <c r="F89" s="16">
        <v>229807</v>
      </c>
      <c r="G89" s="84">
        <f t="shared" si="3"/>
        <v>32.256</v>
      </c>
      <c r="H89" s="16">
        <v>242672</v>
      </c>
    </row>
    <row r="90" spans="1:8" s="87" customFormat="1" ht="12">
      <c r="A90" s="300"/>
      <c r="B90" s="75">
        <v>4700</v>
      </c>
      <c r="C90" s="76">
        <f t="shared" si="2"/>
        <v>27.54</v>
      </c>
      <c r="D90" s="56">
        <v>228878</v>
      </c>
      <c r="E90" s="10">
        <v>31.049999999999997</v>
      </c>
      <c r="F90" s="16">
        <v>241426</v>
      </c>
      <c r="G90" s="84">
        <f t="shared" si="3"/>
        <v>34.56</v>
      </c>
      <c r="H90" s="16">
        <v>254769</v>
      </c>
    </row>
    <row r="91" spans="1:8" s="87" customFormat="1" ht="12">
      <c r="A91" s="300"/>
      <c r="B91" s="75">
        <v>5000</v>
      </c>
      <c r="C91" s="76">
        <f t="shared" si="2"/>
        <v>29.375999999999998</v>
      </c>
      <c r="D91" s="56">
        <v>240019</v>
      </c>
      <c r="E91" s="10">
        <v>33.12</v>
      </c>
      <c r="F91" s="16">
        <v>253045</v>
      </c>
      <c r="G91" s="84">
        <f t="shared" si="3"/>
        <v>36.864000000000004</v>
      </c>
      <c r="H91" s="16">
        <v>266867</v>
      </c>
    </row>
    <row r="92" spans="1:8" s="87" customFormat="1" ht="12">
      <c r="A92" s="300"/>
      <c r="B92" s="75">
        <v>5300</v>
      </c>
      <c r="C92" s="76">
        <f t="shared" si="2"/>
        <v>31.212</v>
      </c>
      <c r="D92" s="56">
        <v>251159</v>
      </c>
      <c r="E92" s="10">
        <v>35.19</v>
      </c>
      <c r="F92" s="16">
        <v>264663</v>
      </c>
      <c r="G92" s="84">
        <f t="shared" si="3"/>
        <v>39.168</v>
      </c>
      <c r="H92" s="16">
        <v>278963</v>
      </c>
    </row>
    <row r="93" spans="1:8" s="87" customFormat="1" ht="12.75" thickBot="1">
      <c r="A93" s="301"/>
      <c r="B93" s="78">
        <v>5600</v>
      </c>
      <c r="C93" s="79">
        <f t="shared" si="2"/>
        <v>33.047999999999995</v>
      </c>
      <c r="D93" s="57">
        <v>262300</v>
      </c>
      <c r="E93" s="21">
        <v>37.25999999999999</v>
      </c>
      <c r="F93" s="23">
        <v>276283</v>
      </c>
      <c r="G93" s="88">
        <f t="shared" si="3"/>
        <v>41.471999999999994</v>
      </c>
      <c r="H93" s="23">
        <v>291060</v>
      </c>
    </row>
    <row r="94" spans="1:8" s="87" customFormat="1" ht="12">
      <c r="A94" s="299">
        <v>3500</v>
      </c>
      <c r="B94" s="81">
        <v>3500</v>
      </c>
      <c r="C94" s="73">
        <f aca="true" t="shared" si="4" ref="C94:C101">(B94/1000-0.2)*2.04*3.3</f>
        <v>22.215599999999995</v>
      </c>
      <c r="D94" s="55">
        <v>196149</v>
      </c>
      <c r="E94" s="32">
        <v>25.046999999999993</v>
      </c>
      <c r="F94" s="89">
        <v>207262</v>
      </c>
      <c r="G94" s="90">
        <f aca="true" t="shared" si="5" ref="G94:G101">(B94/1000-0.2)*2.56*3.3</f>
        <v>27.8784</v>
      </c>
      <c r="H94" s="89">
        <v>219171</v>
      </c>
    </row>
    <row r="95" spans="1:8" s="87" customFormat="1" ht="12">
      <c r="A95" s="300"/>
      <c r="B95" s="75">
        <v>3800</v>
      </c>
      <c r="C95" s="76">
        <f t="shared" si="4"/>
        <v>24.235199999999995</v>
      </c>
      <c r="D95" s="56">
        <v>207982</v>
      </c>
      <c r="E95" s="10">
        <v>27.323999999999998</v>
      </c>
      <c r="F95" s="16">
        <v>219573</v>
      </c>
      <c r="G95" s="84">
        <f t="shared" si="5"/>
        <v>30.412799999999997</v>
      </c>
      <c r="H95" s="16">
        <v>231960</v>
      </c>
    </row>
    <row r="96" spans="1:8" s="87" customFormat="1" ht="12">
      <c r="A96" s="300"/>
      <c r="B96" s="75">
        <v>4100</v>
      </c>
      <c r="C96" s="76">
        <f t="shared" si="4"/>
        <v>26.254799999999992</v>
      </c>
      <c r="D96" s="56">
        <v>219815</v>
      </c>
      <c r="E96" s="10">
        <v>29.600999999999996</v>
      </c>
      <c r="F96" s="16">
        <v>231885</v>
      </c>
      <c r="G96" s="84">
        <f t="shared" si="5"/>
        <v>32.947199999999995</v>
      </c>
      <c r="H96" s="16">
        <v>244750</v>
      </c>
    </row>
    <row r="97" spans="1:8" s="87" customFormat="1" ht="12">
      <c r="A97" s="300"/>
      <c r="B97" s="75">
        <v>4400</v>
      </c>
      <c r="C97" s="76">
        <f t="shared" si="4"/>
        <v>28.274400000000004</v>
      </c>
      <c r="D97" s="56">
        <v>231649</v>
      </c>
      <c r="E97" s="10">
        <v>31.878</v>
      </c>
      <c r="F97" s="16">
        <v>244196</v>
      </c>
      <c r="G97" s="84">
        <f t="shared" si="5"/>
        <v>35.4816</v>
      </c>
      <c r="H97" s="16">
        <v>257540</v>
      </c>
    </row>
    <row r="98" spans="1:8" s="87" customFormat="1" ht="12">
      <c r="A98" s="300"/>
      <c r="B98" s="75">
        <v>4700</v>
      </c>
      <c r="C98" s="76">
        <f t="shared" si="4"/>
        <v>30.293999999999997</v>
      </c>
      <c r="D98" s="56">
        <v>243482</v>
      </c>
      <c r="E98" s="10">
        <v>34.154999999999994</v>
      </c>
      <c r="F98" s="16">
        <v>256508</v>
      </c>
      <c r="G98" s="84">
        <f t="shared" si="5"/>
        <v>38.016</v>
      </c>
      <c r="H98" s="16">
        <v>270330</v>
      </c>
    </row>
    <row r="99" spans="1:8" s="87" customFormat="1" ht="12">
      <c r="A99" s="300"/>
      <c r="B99" s="75">
        <v>5000</v>
      </c>
      <c r="C99" s="76">
        <f t="shared" si="4"/>
        <v>32.3136</v>
      </c>
      <c r="D99" s="56">
        <v>255315</v>
      </c>
      <c r="E99" s="10">
        <v>36.431999999999995</v>
      </c>
      <c r="F99" s="16">
        <v>268819</v>
      </c>
      <c r="G99" s="84">
        <f t="shared" si="5"/>
        <v>40.550399999999996</v>
      </c>
      <c r="H99" s="16">
        <v>283119</v>
      </c>
    </row>
    <row r="100" spans="1:8" s="87" customFormat="1" ht="12">
      <c r="A100" s="300"/>
      <c r="B100" s="75">
        <v>5300</v>
      </c>
      <c r="C100" s="76">
        <f t="shared" si="4"/>
        <v>34.3332</v>
      </c>
      <c r="D100" s="56">
        <v>267148</v>
      </c>
      <c r="E100" s="10">
        <v>38.708999999999996</v>
      </c>
      <c r="F100" s="16">
        <v>281131</v>
      </c>
      <c r="G100" s="84">
        <f t="shared" si="5"/>
        <v>43.084799999999994</v>
      </c>
      <c r="H100" s="16">
        <v>295908</v>
      </c>
    </row>
    <row r="101" spans="1:8" s="87" customFormat="1" ht="12.75" thickBot="1">
      <c r="A101" s="301"/>
      <c r="B101" s="78">
        <v>5600</v>
      </c>
      <c r="C101" s="79">
        <f t="shared" si="4"/>
        <v>36.352799999999995</v>
      </c>
      <c r="D101" s="57">
        <v>278982</v>
      </c>
      <c r="E101" s="27">
        <v>40.98599999999999</v>
      </c>
      <c r="F101" s="28">
        <v>293442</v>
      </c>
      <c r="G101" s="86">
        <f t="shared" si="5"/>
        <v>45.61919999999999</v>
      </c>
      <c r="H101" s="28">
        <v>308699</v>
      </c>
    </row>
    <row r="102" spans="1:8" s="87" customFormat="1" ht="12">
      <c r="A102" s="299">
        <v>3800</v>
      </c>
      <c r="B102" s="81">
        <v>3800</v>
      </c>
      <c r="C102" s="73">
        <f aca="true" t="shared" si="6" ref="C102:C108">(B102/1000-0.2)*2.04*3.6</f>
        <v>26.438399999999998</v>
      </c>
      <c r="D102" s="55">
        <v>220508</v>
      </c>
      <c r="E102" s="25">
        <v>29.808</v>
      </c>
      <c r="F102" s="12">
        <v>232577</v>
      </c>
      <c r="G102" s="82">
        <f aca="true" t="shared" si="7" ref="G102:G108">(B102/1000-0.2)*2.56*3.6</f>
        <v>33.1776</v>
      </c>
      <c r="H102" s="12">
        <v>245443</v>
      </c>
    </row>
    <row r="103" spans="1:8" s="87" customFormat="1" ht="12">
      <c r="A103" s="300"/>
      <c r="B103" s="75">
        <v>4100</v>
      </c>
      <c r="C103" s="76">
        <f t="shared" si="6"/>
        <v>28.641599999999997</v>
      </c>
      <c r="D103" s="56">
        <v>233033</v>
      </c>
      <c r="E103" s="10">
        <v>32.291999999999994</v>
      </c>
      <c r="F103" s="16">
        <v>245582</v>
      </c>
      <c r="G103" s="84">
        <f t="shared" si="7"/>
        <v>35.94239999999999</v>
      </c>
      <c r="H103" s="16">
        <v>258926</v>
      </c>
    </row>
    <row r="104" spans="1:8" s="87" customFormat="1" ht="12">
      <c r="A104" s="300"/>
      <c r="B104" s="75">
        <v>4400</v>
      </c>
      <c r="C104" s="76">
        <f t="shared" si="6"/>
        <v>30.844800000000006</v>
      </c>
      <c r="D104" s="56">
        <v>245559</v>
      </c>
      <c r="E104" s="10">
        <v>34.776</v>
      </c>
      <c r="F104" s="16">
        <v>258585</v>
      </c>
      <c r="G104" s="84">
        <f t="shared" si="7"/>
        <v>38.7072</v>
      </c>
      <c r="H104" s="16">
        <v>272407</v>
      </c>
    </row>
    <row r="105" spans="1:8" s="87" customFormat="1" ht="12">
      <c r="A105" s="300"/>
      <c r="B105" s="75">
        <v>4700</v>
      </c>
      <c r="C105" s="76">
        <f t="shared" si="6"/>
        <v>33.048</v>
      </c>
      <c r="D105" s="56">
        <v>258085</v>
      </c>
      <c r="E105" s="10">
        <v>37.26</v>
      </c>
      <c r="F105" s="16">
        <v>271590</v>
      </c>
      <c r="G105" s="84">
        <f t="shared" si="7"/>
        <v>41.472</v>
      </c>
      <c r="H105" s="16">
        <v>285890</v>
      </c>
    </row>
    <row r="106" spans="1:8" s="87" customFormat="1" ht="12">
      <c r="A106" s="300"/>
      <c r="B106" s="75">
        <v>5000</v>
      </c>
      <c r="C106" s="76">
        <f t="shared" si="6"/>
        <v>35.2512</v>
      </c>
      <c r="D106" s="56">
        <v>270611</v>
      </c>
      <c r="E106" s="10">
        <v>39.744</v>
      </c>
      <c r="F106" s="16">
        <v>284594</v>
      </c>
      <c r="G106" s="84">
        <f t="shared" si="7"/>
        <v>44.2368</v>
      </c>
      <c r="H106" s="16">
        <v>299372</v>
      </c>
    </row>
    <row r="107" spans="1:8" s="87" customFormat="1" ht="12">
      <c r="A107" s="300"/>
      <c r="B107" s="75">
        <v>5300</v>
      </c>
      <c r="C107" s="76">
        <f t="shared" si="6"/>
        <v>37.4544</v>
      </c>
      <c r="D107" s="56">
        <v>283137</v>
      </c>
      <c r="E107" s="10">
        <v>42.227999999999994</v>
      </c>
      <c r="F107" s="16">
        <v>297597</v>
      </c>
      <c r="G107" s="84">
        <f t="shared" si="7"/>
        <v>47.001599999999996</v>
      </c>
      <c r="H107" s="16">
        <v>312855</v>
      </c>
    </row>
    <row r="108" spans="1:8" s="87" customFormat="1" ht="12.75" thickBot="1">
      <c r="A108" s="301"/>
      <c r="B108" s="78">
        <v>5600</v>
      </c>
      <c r="C108" s="79">
        <f t="shared" si="6"/>
        <v>39.657599999999995</v>
      </c>
      <c r="D108" s="57">
        <v>295662</v>
      </c>
      <c r="E108" s="21">
        <v>44.711999999999996</v>
      </c>
      <c r="F108" s="23">
        <v>310602</v>
      </c>
      <c r="G108" s="88">
        <f t="shared" si="7"/>
        <v>49.7664</v>
      </c>
      <c r="H108" s="23">
        <v>326336</v>
      </c>
    </row>
    <row r="109" spans="1:8" s="87" customFormat="1" ht="12">
      <c r="A109" s="299">
        <v>4100</v>
      </c>
      <c r="B109" s="81">
        <v>4100</v>
      </c>
      <c r="C109" s="73">
        <f aca="true" t="shared" si="8" ref="C109:C114">(B109/1000-0.2)*2.04*3.9</f>
        <v>31.028399999999994</v>
      </c>
      <c r="D109" s="55">
        <v>246252</v>
      </c>
      <c r="E109" s="32">
        <v>34.983</v>
      </c>
      <c r="F109" s="89">
        <v>259279</v>
      </c>
      <c r="G109" s="90">
        <f aca="true" t="shared" si="9" ref="G109:G114">(B109/1000-0.2)*2.56*3.9</f>
        <v>38.93759999999999</v>
      </c>
      <c r="H109" s="89">
        <v>273100</v>
      </c>
    </row>
    <row r="110" spans="1:8" s="87" customFormat="1" ht="12">
      <c r="A110" s="300"/>
      <c r="B110" s="75">
        <v>4400</v>
      </c>
      <c r="C110" s="76">
        <f t="shared" si="8"/>
        <v>33.415200000000006</v>
      </c>
      <c r="D110" s="56">
        <v>259470</v>
      </c>
      <c r="E110" s="10">
        <v>37.674</v>
      </c>
      <c r="F110" s="16">
        <v>272974</v>
      </c>
      <c r="G110" s="84">
        <f t="shared" si="9"/>
        <v>41.9328</v>
      </c>
      <c r="H110" s="16">
        <v>287275</v>
      </c>
    </row>
    <row r="111" spans="1:8" s="87" customFormat="1" ht="12">
      <c r="A111" s="300"/>
      <c r="B111" s="75">
        <v>4700</v>
      </c>
      <c r="C111" s="76">
        <f t="shared" si="8"/>
        <v>35.802</v>
      </c>
      <c r="D111" s="56">
        <v>272689</v>
      </c>
      <c r="E111" s="10">
        <v>40.364999999999995</v>
      </c>
      <c r="F111" s="16">
        <v>286671</v>
      </c>
      <c r="G111" s="84">
        <f t="shared" si="9"/>
        <v>44.928</v>
      </c>
      <c r="H111" s="16">
        <v>301450</v>
      </c>
    </row>
    <row r="112" spans="1:8" s="87" customFormat="1" ht="12">
      <c r="A112" s="300"/>
      <c r="B112" s="75">
        <v>5000</v>
      </c>
      <c r="C112" s="76">
        <f t="shared" si="8"/>
        <v>38.1888</v>
      </c>
      <c r="D112" s="56">
        <v>285907</v>
      </c>
      <c r="E112" s="10">
        <v>43.056</v>
      </c>
      <c r="F112" s="16">
        <v>300368</v>
      </c>
      <c r="G112" s="84">
        <f t="shared" si="9"/>
        <v>47.9232</v>
      </c>
      <c r="H112" s="16">
        <v>315624</v>
      </c>
    </row>
    <row r="113" spans="1:8" s="87" customFormat="1" ht="12">
      <c r="A113" s="300"/>
      <c r="B113" s="75">
        <v>5300</v>
      </c>
      <c r="C113" s="76">
        <f t="shared" si="8"/>
        <v>40.5756</v>
      </c>
      <c r="D113" s="56">
        <v>299126</v>
      </c>
      <c r="E113" s="10">
        <v>45.74699999999999</v>
      </c>
      <c r="F113" s="16">
        <v>314065</v>
      </c>
      <c r="G113" s="84">
        <f t="shared" si="9"/>
        <v>50.9184</v>
      </c>
      <c r="H113" s="16">
        <v>328901</v>
      </c>
    </row>
    <row r="114" spans="1:8" s="87" customFormat="1" ht="12.75" thickBot="1">
      <c r="A114" s="301"/>
      <c r="B114" s="78">
        <v>5600</v>
      </c>
      <c r="C114" s="79">
        <f t="shared" si="8"/>
        <v>42.962399999999995</v>
      </c>
      <c r="D114" s="57">
        <v>312344</v>
      </c>
      <c r="E114" s="27">
        <v>48.43799999999999</v>
      </c>
      <c r="F114" s="28">
        <v>327762</v>
      </c>
      <c r="G114" s="86">
        <f t="shared" si="9"/>
        <v>53.91359999999999</v>
      </c>
      <c r="H114" s="28">
        <v>343975</v>
      </c>
    </row>
    <row r="115" spans="1:8" s="87" customFormat="1" ht="12">
      <c r="A115" s="299">
        <v>4400</v>
      </c>
      <c r="B115" s="81">
        <v>4400</v>
      </c>
      <c r="C115" s="73">
        <f>(B115/1000-0.2)*2.04*4.2</f>
        <v>35.985600000000005</v>
      </c>
      <c r="D115" s="55">
        <v>273381</v>
      </c>
      <c r="E115" s="25">
        <v>40.572</v>
      </c>
      <c r="F115" s="12">
        <v>287365</v>
      </c>
      <c r="G115" s="82">
        <f>(B115/1000-0.2)*2.56*4.2</f>
        <v>45.15840000000001</v>
      </c>
      <c r="H115" s="12">
        <v>302143</v>
      </c>
    </row>
    <row r="116" spans="1:8" s="87" customFormat="1" ht="12">
      <c r="A116" s="300"/>
      <c r="B116" s="75">
        <v>4700</v>
      </c>
      <c r="C116" s="76">
        <f>(B116/1000-0.2)*2.04*4.2</f>
        <v>38.556</v>
      </c>
      <c r="D116" s="56">
        <v>287293</v>
      </c>
      <c r="E116" s="10">
        <v>43.47</v>
      </c>
      <c r="F116" s="16">
        <v>301754</v>
      </c>
      <c r="G116" s="84">
        <f>(B116/1000-0.2)*2.56*4.2</f>
        <v>48.384</v>
      </c>
      <c r="H116" s="16">
        <v>317010</v>
      </c>
    </row>
    <row r="117" spans="1:8" s="87" customFormat="1" ht="12">
      <c r="A117" s="300"/>
      <c r="B117" s="75">
        <v>5000</v>
      </c>
      <c r="C117" s="76">
        <f>(B117/1000-0.2)*2.04*4.2</f>
        <v>41.126400000000004</v>
      </c>
      <c r="D117" s="56">
        <v>301204</v>
      </c>
      <c r="E117" s="10">
        <v>46.367999999999995</v>
      </c>
      <c r="F117" s="16">
        <v>316143</v>
      </c>
      <c r="G117" s="84">
        <f>(B117/1000-0.2)*2.56*4.2</f>
        <v>51.6096</v>
      </c>
      <c r="H117" s="16">
        <v>331878</v>
      </c>
    </row>
    <row r="118" spans="1:8" s="87" customFormat="1" ht="12">
      <c r="A118" s="300"/>
      <c r="B118" s="75">
        <v>5300</v>
      </c>
      <c r="C118" s="76">
        <f>(B118/1000-0.2)*2.04*4.2</f>
        <v>43.6968</v>
      </c>
      <c r="D118" s="56">
        <v>315115</v>
      </c>
      <c r="E118" s="10">
        <v>49.266</v>
      </c>
      <c r="F118" s="16">
        <v>330533</v>
      </c>
      <c r="G118" s="84">
        <f>(B118/1000-0.2)*2.56*4.2</f>
        <v>54.8352</v>
      </c>
      <c r="H118" s="16">
        <v>346746</v>
      </c>
    </row>
    <row r="119" spans="1:8" s="87" customFormat="1" ht="12.75" thickBot="1">
      <c r="A119" s="301"/>
      <c r="B119" s="78">
        <v>5600</v>
      </c>
      <c r="C119" s="79">
        <f>(B119/1000-0.2)*2.04*4.2</f>
        <v>46.267199999999995</v>
      </c>
      <c r="D119" s="57">
        <v>329026</v>
      </c>
      <c r="E119" s="21">
        <v>52.163999999999994</v>
      </c>
      <c r="F119" s="23">
        <v>344922</v>
      </c>
      <c r="G119" s="88">
        <f>(B119/1000-0.2)*2.56*4.2</f>
        <v>58.06079999999999</v>
      </c>
      <c r="H119" s="23">
        <v>361613</v>
      </c>
    </row>
    <row r="120" spans="1:8" s="87" customFormat="1" ht="12">
      <c r="A120" s="299">
        <v>4700</v>
      </c>
      <c r="B120" s="81">
        <v>4700</v>
      </c>
      <c r="C120" s="73">
        <f>(B120/1000-0.2)*2.04*4.5</f>
        <v>41.31</v>
      </c>
      <c r="D120" s="55">
        <v>301896</v>
      </c>
      <c r="E120" s="32">
        <v>46.574999999999996</v>
      </c>
      <c r="F120" s="89">
        <v>316836</v>
      </c>
      <c r="G120" s="90">
        <f>(B120/1000-0.2)*2.56*4.5</f>
        <v>51.839999999999996</v>
      </c>
      <c r="H120" s="89">
        <v>332570</v>
      </c>
    </row>
    <row r="121" spans="1:8" s="87" customFormat="1" ht="12">
      <c r="A121" s="300"/>
      <c r="B121" s="75">
        <v>5000</v>
      </c>
      <c r="C121" s="76">
        <f>(B121/1000-0.2)*2.04*4.5</f>
        <v>44.064</v>
      </c>
      <c r="D121" s="56">
        <v>316500</v>
      </c>
      <c r="E121" s="10">
        <v>49.67999999999999</v>
      </c>
      <c r="F121" s="16">
        <v>331918</v>
      </c>
      <c r="G121" s="84">
        <f>(B121/1000-0.2)*2.56*4.5</f>
        <v>55.296</v>
      </c>
      <c r="H121" s="16">
        <v>348130</v>
      </c>
    </row>
    <row r="122" spans="1:8" s="87" customFormat="1" ht="12">
      <c r="A122" s="300"/>
      <c r="B122" s="75">
        <v>5300</v>
      </c>
      <c r="C122" s="76">
        <f>(B122/1000-0.2)*2.04*4.5</f>
        <v>46.818</v>
      </c>
      <c r="D122" s="56">
        <v>331104</v>
      </c>
      <c r="E122" s="10">
        <v>52.785</v>
      </c>
      <c r="F122" s="16">
        <v>346999</v>
      </c>
      <c r="G122" s="84">
        <f>(B122/1000-0.2)*2.56*4.5</f>
        <v>58.751999999999995</v>
      </c>
      <c r="H122" s="16">
        <v>363691</v>
      </c>
    </row>
    <row r="123" spans="1:8" s="87" customFormat="1" ht="12.75" thickBot="1">
      <c r="A123" s="301"/>
      <c r="B123" s="78">
        <v>5600</v>
      </c>
      <c r="C123" s="79">
        <f>(B123/1000-0.2)*2.04*4.5</f>
        <v>49.57199999999999</v>
      </c>
      <c r="D123" s="57">
        <v>345707</v>
      </c>
      <c r="E123" s="27">
        <v>55.88999999999999</v>
      </c>
      <c r="F123" s="28">
        <v>362081</v>
      </c>
      <c r="G123" s="86">
        <f>(B123/1000-0.2)*2.56*4.5</f>
        <v>62.20799999999999</v>
      </c>
      <c r="H123" s="28">
        <v>379251</v>
      </c>
    </row>
    <row r="124" spans="1:8" s="87" customFormat="1" ht="12">
      <c r="A124" s="299">
        <v>5000</v>
      </c>
      <c r="B124" s="81">
        <v>5000</v>
      </c>
      <c r="C124" s="73">
        <f>(B124/1000-0.2)*2.04*4.8</f>
        <v>47.001599999999996</v>
      </c>
      <c r="D124" s="55">
        <v>331797</v>
      </c>
      <c r="E124" s="25">
        <v>52.992</v>
      </c>
      <c r="F124" s="12">
        <v>347692</v>
      </c>
      <c r="G124" s="82">
        <f>(B124/1000-0.2)*2.56*4.8</f>
        <v>58.9824</v>
      </c>
      <c r="H124" s="12">
        <v>364351</v>
      </c>
    </row>
    <row r="125" spans="1:8" s="87" customFormat="1" ht="12">
      <c r="A125" s="300"/>
      <c r="B125" s="75">
        <v>5300</v>
      </c>
      <c r="C125" s="76">
        <f>(B125/1000-0.2)*2.04*4.8</f>
        <v>49.9392</v>
      </c>
      <c r="D125" s="56">
        <v>347092</v>
      </c>
      <c r="E125" s="10">
        <v>56.303999999999995</v>
      </c>
      <c r="F125" s="16">
        <v>363467</v>
      </c>
      <c r="G125" s="84">
        <f>(B125/1000-0.2)*2.56*4.8</f>
        <v>62.66879999999999</v>
      </c>
      <c r="H125" s="16">
        <v>380636</v>
      </c>
    </row>
    <row r="126" spans="1:8" s="87" customFormat="1" ht="12.75" thickBot="1">
      <c r="A126" s="301"/>
      <c r="B126" s="78">
        <v>5600</v>
      </c>
      <c r="C126" s="79">
        <f>(B126/1000-0.2)*2.04*4.8</f>
        <v>52.87679999999999</v>
      </c>
      <c r="D126" s="57">
        <v>362389</v>
      </c>
      <c r="E126" s="21">
        <v>59.615999999999985</v>
      </c>
      <c r="F126" s="23">
        <v>379241</v>
      </c>
      <c r="G126" s="88">
        <f>(B126/1000-0.2)*2.56*4.8</f>
        <v>66.35519999999998</v>
      </c>
      <c r="H126" s="23">
        <v>396889</v>
      </c>
    </row>
    <row r="127" spans="1:8" s="87" customFormat="1" ht="12">
      <c r="A127" s="299">
        <v>5300</v>
      </c>
      <c r="B127" s="81">
        <v>5300</v>
      </c>
      <c r="C127" s="73">
        <f>(B127/1000-0.2)*2.04*5.1</f>
        <v>53.060399999999994</v>
      </c>
      <c r="D127" s="55">
        <v>363082</v>
      </c>
      <c r="E127" s="32">
        <v>59.822999999999986</v>
      </c>
      <c r="F127" s="89">
        <v>379933</v>
      </c>
      <c r="G127" s="90">
        <f>(B127/1000-0.2)*2.56*5.1</f>
        <v>66.58559999999999</v>
      </c>
      <c r="H127" s="89">
        <v>397582</v>
      </c>
    </row>
    <row r="128" spans="1:8" s="87" customFormat="1" ht="12.75" thickBot="1">
      <c r="A128" s="301"/>
      <c r="B128" s="78">
        <v>5600</v>
      </c>
      <c r="C128" s="79">
        <f>(B128/1000-0.2)*2.04*5.1</f>
        <v>56.18159999999999</v>
      </c>
      <c r="D128" s="57">
        <v>379071</v>
      </c>
      <c r="E128" s="27">
        <v>63.341999999999985</v>
      </c>
      <c r="F128" s="28">
        <v>396401</v>
      </c>
      <c r="G128" s="86">
        <f>(B128/1000-0.2)*2.56*5.1</f>
        <v>70.50239999999998</v>
      </c>
      <c r="H128" s="28">
        <v>414527</v>
      </c>
    </row>
    <row r="129" spans="1:8" s="87" customFormat="1" ht="12.75" thickBot="1">
      <c r="A129" s="91">
        <v>5600</v>
      </c>
      <c r="B129" s="92">
        <v>5600</v>
      </c>
      <c r="C129" s="93">
        <f>(B129/1000-0.2)*2.04*5.4</f>
        <v>59.486399999999996</v>
      </c>
      <c r="D129" s="94">
        <v>395753</v>
      </c>
      <c r="E129" s="60">
        <v>67.07</v>
      </c>
      <c r="F129" s="95">
        <v>413561</v>
      </c>
      <c r="G129" s="96">
        <v>74.65</v>
      </c>
      <c r="H129" s="95">
        <v>431650</v>
      </c>
    </row>
    <row r="130" spans="4:8" s="87" customFormat="1" ht="12">
      <c r="D130" s="97"/>
      <c r="F130" s="97"/>
      <c r="H130" s="97"/>
    </row>
    <row r="131" spans="1:8" s="87" customFormat="1" ht="27" customHeight="1">
      <c r="A131" s="295" t="s">
        <v>11</v>
      </c>
      <c r="B131" s="308"/>
      <c r="C131" s="308"/>
      <c r="D131" s="309"/>
      <c r="E131" s="308"/>
      <c r="F131" s="309"/>
      <c r="G131" s="308"/>
      <c r="H131" s="309"/>
    </row>
    <row r="132" spans="4:8" s="87" customFormat="1" ht="12">
      <c r="D132" s="97"/>
      <c r="F132" s="97"/>
      <c r="H132" s="97"/>
    </row>
    <row r="133" spans="4:8" s="87" customFormat="1" ht="12">
      <c r="D133" s="97"/>
      <c r="F133" s="97"/>
      <c r="H133" s="97"/>
    </row>
  </sheetData>
  <sheetProtection/>
  <mergeCells count="25">
    <mergeCell ref="A127:A128"/>
    <mergeCell ref="A131:H131"/>
    <mergeCell ref="G8:H8"/>
    <mergeCell ref="A109:A114"/>
    <mergeCell ref="A115:A119"/>
    <mergeCell ref="A120:A123"/>
    <mergeCell ref="A94:A101"/>
    <mergeCell ref="A102:A108"/>
    <mergeCell ref="A85:A93"/>
    <mergeCell ref="A39:A51"/>
    <mergeCell ref="A2:E2"/>
    <mergeCell ref="A124:A126"/>
    <mergeCell ref="G3:H3"/>
    <mergeCell ref="A5:H5"/>
    <mergeCell ref="A75:A84"/>
    <mergeCell ref="G4:H4"/>
    <mergeCell ref="A6:H6"/>
    <mergeCell ref="A7:H7"/>
    <mergeCell ref="A8:B8"/>
    <mergeCell ref="C8:D8"/>
    <mergeCell ref="E8:F8"/>
    <mergeCell ref="A10:A24"/>
    <mergeCell ref="A52:A63"/>
    <mergeCell ref="A64:A74"/>
    <mergeCell ref="A25:A38"/>
  </mergeCells>
  <printOptions horizontalCentered="1"/>
  <pageMargins left="0.5905511811023623" right="0.15748031496062992" top="0.4" bottom="0.44" header="0.2362204724409449" footer="0.1968503937007874"/>
  <pageSetup fitToHeight="0" fitToWidth="1" horizontalDpi="300" verticalDpi="300" orientation="portrait" paperSize="9" scale="87" r:id="rId2"/>
  <rowBreaks count="2" manualBreakCount="2">
    <brk id="51" max="7" man="1"/>
    <brk id="9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J37"/>
  <sheetViews>
    <sheetView showGridLines="0" view="pageBreakPreview" zoomScale="115" zoomScaleSheetLayoutView="115" workbookViewId="0" topLeftCell="A1">
      <selection activeCell="J4" sqref="J4"/>
    </sheetView>
  </sheetViews>
  <sheetFormatPr defaultColWidth="9.00390625" defaultRowHeight="12.75"/>
  <cols>
    <col min="1" max="1" width="1.25" style="2" customWidth="1"/>
    <col min="2" max="2" width="11.00390625" style="2" customWidth="1"/>
    <col min="3" max="3" width="12.625" style="2" customWidth="1"/>
    <col min="4" max="5" width="9.875" style="2" customWidth="1"/>
    <col min="6" max="6" width="11.00390625" style="2" customWidth="1"/>
    <col min="7" max="7" width="9.875" style="2" customWidth="1"/>
    <col min="8" max="8" width="12.00390625" style="2" customWidth="1"/>
    <col min="9" max="9" width="10.125" style="2" customWidth="1"/>
    <col min="10" max="10" width="14.875" style="2" customWidth="1"/>
    <col min="11" max="16384" width="9.125" style="2" customWidth="1"/>
  </cols>
  <sheetData>
    <row r="1" s="64" customFormat="1" ht="81.75" customHeight="1"/>
    <row r="2" spans="1:5" ht="11.25" customHeight="1">
      <c r="A2" s="262"/>
      <c r="B2" s="262"/>
      <c r="C2" s="262"/>
      <c r="D2" s="262"/>
      <c r="E2" s="262"/>
    </row>
    <row r="3" spans="1:10" s="5" customFormat="1" ht="15">
      <c r="A3" s="2"/>
      <c r="B3" s="2"/>
      <c r="C3" s="2"/>
      <c r="E3" s="4"/>
      <c r="J3" s="67">
        <v>43294</v>
      </c>
    </row>
    <row r="4" spans="1:10" s="5" customFormat="1" ht="12.75">
      <c r="A4" s="2"/>
      <c r="B4" s="2"/>
      <c r="C4" s="2"/>
      <c r="J4" s="119" t="s">
        <v>0</v>
      </c>
    </row>
    <row r="5" ht="12.75"/>
    <row r="6" ht="6.75" customHeight="1"/>
    <row r="7" spans="2:10" ht="17.25" customHeight="1">
      <c r="B7" s="322" t="s">
        <v>141</v>
      </c>
      <c r="C7" s="323"/>
      <c r="D7" s="323"/>
      <c r="E7" s="323"/>
      <c r="F7" s="323"/>
      <c r="G7" s="323"/>
      <c r="H7" s="323"/>
      <c r="I7" s="323"/>
      <c r="J7" s="323"/>
    </row>
    <row r="8" spans="2:10" ht="13.5" customHeight="1">
      <c r="B8" s="322"/>
      <c r="C8" s="323"/>
      <c r="D8" s="323"/>
      <c r="E8" s="323"/>
      <c r="F8" s="323"/>
      <c r="G8" s="323"/>
      <c r="H8" s="323"/>
      <c r="I8" s="323"/>
      <c r="J8" s="323"/>
    </row>
    <row r="9" ht="13.5" thickBot="1"/>
    <row r="10" spans="1:10" ht="18.75" customHeight="1">
      <c r="A10" s="177"/>
      <c r="B10" s="318" t="s">
        <v>132</v>
      </c>
      <c r="C10" s="319"/>
      <c r="D10" s="319"/>
      <c r="E10" s="319"/>
      <c r="F10" s="319"/>
      <c r="G10" s="319"/>
      <c r="H10" s="319"/>
      <c r="I10" s="319"/>
      <c r="J10" s="319"/>
    </row>
    <row r="11" spans="1:10" ht="15" customHeight="1">
      <c r="A11" s="178"/>
      <c r="B11" s="316" t="s">
        <v>133</v>
      </c>
      <c r="C11" s="317"/>
      <c r="D11" s="263"/>
      <c r="E11" s="320" t="s">
        <v>134</v>
      </c>
      <c r="F11" s="321"/>
      <c r="G11" s="320" t="s">
        <v>135</v>
      </c>
      <c r="H11" s="321"/>
      <c r="I11" s="320" t="s">
        <v>136</v>
      </c>
      <c r="J11" s="321"/>
    </row>
    <row r="12" spans="1:10" ht="15">
      <c r="A12" s="178"/>
      <c r="B12" s="274" t="s">
        <v>7</v>
      </c>
      <c r="C12" s="273" t="s">
        <v>137</v>
      </c>
      <c r="D12" s="273" t="s">
        <v>138</v>
      </c>
      <c r="E12" s="273" t="s">
        <v>139</v>
      </c>
      <c r="F12" s="263" t="s">
        <v>140</v>
      </c>
      <c r="G12" s="273" t="s">
        <v>139</v>
      </c>
      <c r="H12" s="263" t="s">
        <v>140</v>
      </c>
      <c r="I12" s="273" t="s">
        <v>139</v>
      </c>
      <c r="J12" s="264" t="s">
        <v>140</v>
      </c>
    </row>
    <row r="13" spans="1:10" ht="12.75">
      <c r="A13" s="178"/>
      <c r="B13" s="310">
        <v>1960</v>
      </c>
      <c r="C13" s="265">
        <v>1360</v>
      </c>
      <c r="D13" s="312">
        <v>2</v>
      </c>
      <c r="E13" s="266">
        <v>4.41</v>
      </c>
      <c r="F13" s="267">
        <v>131424</v>
      </c>
      <c r="G13" s="266">
        <f>ROUND((C13-160)*($B$13-160)*2.3/1000000,2)</f>
        <v>4.97</v>
      </c>
      <c r="H13" s="267">
        <v>136194</v>
      </c>
      <c r="I13" s="266">
        <f>ROUND((C13-160)*($B$13-160)*2.56/1000000,2)</f>
        <v>5.53</v>
      </c>
      <c r="J13" s="267">
        <v>141473</v>
      </c>
    </row>
    <row r="14" spans="1:10" ht="12.75">
      <c r="A14" s="178"/>
      <c r="B14" s="310"/>
      <c r="C14" s="265">
        <v>1660</v>
      </c>
      <c r="D14" s="313"/>
      <c r="E14" s="266">
        <v>5.51</v>
      </c>
      <c r="F14" s="267">
        <v>138638</v>
      </c>
      <c r="G14" s="266">
        <f>ROUND((C14-160)*($B$13-160)*2.3/1000000,2)</f>
        <v>6.21</v>
      </c>
      <c r="H14" s="267">
        <v>143861</v>
      </c>
      <c r="I14" s="266">
        <f>ROUND((C14-160)*($B$13-160)*2.56/1000000,2)</f>
        <v>6.91</v>
      </c>
      <c r="J14" s="267">
        <v>149592</v>
      </c>
    </row>
    <row r="15" spans="1:10" ht="12.75">
      <c r="A15" s="178"/>
      <c r="B15" s="310"/>
      <c r="C15" s="265">
        <v>1960</v>
      </c>
      <c r="D15" s="313"/>
      <c r="E15" s="266">
        <v>6.61</v>
      </c>
      <c r="F15" s="267">
        <v>145851</v>
      </c>
      <c r="G15" s="266">
        <f>ROUND((C15-160)*($B$13-160)*2.3/1000000,2)</f>
        <v>7.45</v>
      </c>
      <c r="H15" s="267">
        <v>151527</v>
      </c>
      <c r="I15" s="266">
        <f>ROUND((C15-160)*($B$13-160)*2.56/1000000,2)</f>
        <v>8.29</v>
      </c>
      <c r="J15" s="267">
        <v>157712</v>
      </c>
    </row>
    <row r="16" spans="1:10" ht="12.75">
      <c r="A16" s="178"/>
      <c r="B16" s="310"/>
      <c r="C16" s="265">
        <v>2260</v>
      </c>
      <c r="D16" s="313"/>
      <c r="E16" s="266">
        <v>7.71</v>
      </c>
      <c r="F16" s="267">
        <v>153065</v>
      </c>
      <c r="G16" s="266">
        <f>ROUND((C16-160)*($B$13-160)*2.3/1000000,2)</f>
        <v>8.69</v>
      </c>
      <c r="H16" s="267">
        <v>159194</v>
      </c>
      <c r="I16" s="266">
        <f>ROUND((C16-160)*($B$13-160)*2.56/1000000,2)</f>
        <v>9.68</v>
      </c>
      <c r="J16" s="267">
        <v>165832</v>
      </c>
    </row>
    <row r="17" spans="1:10" ht="12.75">
      <c r="A17" s="178"/>
      <c r="B17" s="310"/>
      <c r="C17" s="265">
        <v>2560</v>
      </c>
      <c r="D17" s="315"/>
      <c r="E17" s="266">
        <v>8.81</v>
      </c>
      <c r="F17" s="267">
        <v>160278</v>
      </c>
      <c r="G17" s="266">
        <f>ROUND((C17-160)*($B$13-160)*2.3/1000000,2)</f>
        <v>9.94</v>
      </c>
      <c r="H17" s="267">
        <v>166860</v>
      </c>
      <c r="I17" s="266">
        <f>ROUND((C17-160)*($B$13-160)*2.56/1000000,2)</f>
        <v>11.06</v>
      </c>
      <c r="J17" s="267">
        <v>173950</v>
      </c>
    </row>
    <row r="18" spans="1:10" ht="12.75">
      <c r="A18" s="178"/>
      <c r="B18" s="310">
        <v>2860</v>
      </c>
      <c r="C18" s="265">
        <v>1360</v>
      </c>
      <c r="D18" s="312">
        <v>3</v>
      </c>
      <c r="E18" s="266">
        <v>6.61</v>
      </c>
      <c r="F18" s="267">
        <v>178682</v>
      </c>
      <c r="G18" s="266">
        <f>ROUND((C18-160)*($B$18-160)*2.3/1000000,2)</f>
        <v>7.45</v>
      </c>
      <c r="H18" s="267">
        <v>184828</v>
      </c>
      <c r="I18" s="266">
        <f>ROUND((C18-160)*($B$18-160)*2.56/1000000,2)</f>
        <v>8.29</v>
      </c>
      <c r="J18" s="267">
        <v>191484</v>
      </c>
    </row>
    <row r="19" spans="1:10" ht="12.75">
      <c r="A19" s="178"/>
      <c r="B19" s="310"/>
      <c r="C19" s="265">
        <v>1660</v>
      </c>
      <c r="D19" s="313"/>
      <c r="E19" s="266">
        <v>8.26</v>
      </c>
      <c r="F19" s="267">
        <v>187575</v>
      </c>
      <c r="G19" s="266">
        <f>ROUND((C19-160)*($B$18-160)*2.3/1000000,2)</f>
        <v>9.32</v>
      </c>
      <c r="H19" s="267">
        <v>194175</v>
      </c>
      <c r="I19" s="266">
        <f>ROUND((C19-160)*($B$18-160)*2.56/1000000,2)</f>
        <v>10.37</v>
      </c>
      <c r="J19" s="267">
        <v>201285</v>
      </c>
    </row>
    <row r="20" spans="1:10" ht="12.75">
      <c r="A20" s="178"/>
      <c r="B20" s="310"/>
      <c r="C20" s="265">
        <v>1960</v>
      </c>
      <c r="D20" s="313"/>
      <c r="E20" s="266">
        <v>9.91</v>
      </c>
      <c r="F20" s="267">
        <v>196470</v>
      </c>
      <c r="G20" s="266">
        <f>ROUND((C20-160)*($B$18-160)*2.3/1000000,2)</f>
        <v>11.18</v>
      </c>
      <c r="H20" s="267">
        <v>203523</v>
      </c>
      <c r="I20" s="266">
        <f>ROUND((C20-160)*($B$18-160)*2.56/1000000,2)</f>
        <v>12.44</v>
      </c>
      <c r="J20" s="267">
        <v>211085</v>
      </c>
    </row>
    <row r="21" spans="1:10" ht="12.75">
      <c r="A21" s="178"/>
      <c r="B21" s="310"/>
      <c r="C21" s="265">
        <v>2260</v>
      </c>
      <c r="D21" s="313"/>
      <c r="E21" s="266">
        <v>11.57</v>
      </c>
      <c r="F21" s="267">
        <v>205363</v>
      </c>
      <c r="G21" s="266">
        <f>ROUND((C21-160)*($B$18-160)*2.3/1000000,2)</f>
        <v>13.04</v>
      </c>
      <c r="H21" s="267">
        <v>212870</v>
      </c>
      <c r="I21" s="266">
        <f>ROUND((C21-160)*($B$18-160)*2.56/1000000,2)</f>
        <v>14.52</v>
      </c>
      <c r="J21" s="267">
        <v>220884</v>
      </c>
    </row>
    <row r="22" spans="1:10" ht="12.75">
      <c r="A22" s="178"/>
      <c r="B22" s="310"/>
      <c r="C22" s="265">
        <v>2560</v>
      </c>
      <c r="D22" s="315"/>
      <c r="E22" s="266">
        <v>13.22</v>
      </c>
      <c r="F22" s="267">
        <v>214258</v>
      </c>
      <c r="G22" s="266">
        <f>ROUND((C22-160)*($B$18-160)*2.3/1000000,2)</f>
        <v>14.9</v>
      </c>
      <c r="H22" s="267">
        <v>222217</v>
      </c>
      <c r="I22" s="266">
        <f>ROUND((C22-160)*($B$18-160)*2.56/1000000,2)</f>
        <v>16.59</v>
      </c>
      <c r="J22" s="267">
        <v>230684</v>
      </c>
    </row>
    <row r="23" spans="1:10" ht="12.75">
      <c r="A23" s="178"/>
      <c r="B23" s="310">
        <v>3760</v>
      </c>
      <c r="C23" s="265">
        <v>1360</v>
      </c>
      <c r="D23" s="312">
        <v>4</v>
      </c>
      <c r="E23" s="266">
        <v>8.81</v>
      </c>
      <c r="F23" s="267">
        <v>229090</v>
      </c>
      <c r="G23" s="266">
        <f>ROUND((C23-160)*($B$23-160)*2.3/1000000,2)</f>
        <v>9.94</v>
      </c>
      <c r="H23" s="267">
        <v>236613</v>
      </c>
      <c r="I23" s="266">
        <f>ROUND((C23-160)*($B$23-160)*2.56/1000000,2)</f>
        <v>11.06</v>
      </c>
      <c r="J23" s="267">
        <v>244646</v>
      </c>
    </row>
    <row r="24" spans="1:10" ht="12.75">
      <c r="A24" s="178"/>
      <c r="B24" s="310"/>
      <c r="C24" s="265">
        <v>1660</v>
      </c>
      <c r="D24" s="313"/>
      <c r="E24" s="266">
        <v>11.02</v>
      </c>
      <c r="F24" s="267">
        <v>239665</v>
      </c>
      <c r="G24" s="266">
        <f>ROUND((C24-160)*($B$23-160)*2.3/1000000,2)</f>
        <v>12.42</v>
      </c>
      <c r="H24" s="267">
        <v>247640</v>
      </c>
      <c r="I24" s="266">
        <f>ROUND((C24-160)*($B$23-160)*2.56/1000000,2)</f>
        <v>13.82</v>
      </c>
      <c r="J24" s="267">
        <v>256127</v>
      </c>
    </row>
    <row r="25" spans="1:10" ht="12.75">
      <c r="A25" s="178"/>
      <c r="B25" s="310"/>
      <c r="C25" s="265">
        <v>1960</v>
      </c>
      <c r="D25" s="313"/>
      <c r="E25" s="266">
        <v>13.22</v>
      </c>
      <c r="F25" s="267">
        <v>250239</v>
      </c>
      <c r="G25" s="266">
        <f>ROUND((C25-160)*($B$23-160)*2.3/1000000,2)</f>
        <v>14.9</v>
      </c>
      <c r="H25" s="267">
        <v>258669</v>
      </c>
      <c r="I25" s="266">
        <f>ROUND((C25-160)*($B$23-160)*2.56/1000000,2)</f>
        <v>16.59</v>
      </c>
      <c r="J25" s="267">
        <v>267607</v>
      </c>
    </row>
    <row r="26" spans="1:10" ht="12.75">
      <c r="A26" s="178"/>
      <c r="B26" s="310"/>
      <c r="C26" s="265">
        <v>2260</v>
      </c>
      <c r="D26" s="313"/>
      <c r="E26" s="266">
        <v>15.42</v>
      </c>
      <c r="F26" s="267">
        <v>260814</v>
      </c>
      <c r="G26" s="266">
        <f>ROUND((C26-160)*($B$23-160)*2.3/1000000,2)</f>
        <v>17.39</v>
      </c>
      <c r="H26" s="267">
        <v>269696</v>
      </c>
      <c r="I26" s="266">
        <f>ROUND((C26-160)*($B$23-160)*2.56/1000000,2)</f>
        <v>19.35</v>
      </c>
      <c r="J26" s="267">
        <v>275161</v>
      </c>
    </row>
    <row r="27" spans="1:10" ht="12.75">
      <c r="A27" s="178"/>
      <c r="B27" s="310"/>
      <c r="C27" s="265">
        <v>2560</v>
      </c>
      <c r="D27" s="315"/>
      <c r="E27" s="266">
        <v>17.63</v>
      </c>
      <c r="F27" s="267">
        <v>271388</v>
      </c>
      <c r="G27" s="266">
        <f>ROUND((C27-160)*($B$23-160)*2.3/1000000,2)</f>
        <v>19.87</v>
      </c>
      <c r="H27" s="267">
        <v>277088</v>
      </c>
      <c r="I27" s="266">
        <f>ROUND((C27-160)*($B$23-160)*2.56/1000000,2)</f>
        <v>22.12</v>
      </c>
      <c r="J27" s="267">
        <v>279088</v>
      </c>
    </row>
    <row r="28" spans="1:10" ht="12.75">
      <c r="A28" s="178"/>
      <c r="B28" s="310">
        <v>4360</v>
      </c>
      <c r="C28" s="265">
        <v>1360</v>
      </c>
      <c r="D28" s="312">
        <v>5</v>
      </c>
      <c r="E28" s="266">
        <v>10.28</v>
      </c>
      <c r="F28" s="267">
        <v>269898</v>
      </c>
      <c r="G28" s="266">
        <f>ROUND((C28-160)*($B$28-160)*2.3/1000000,2)</f>
        <v>11.59</v>
      </c>
      <c r="H28" s="267">
        <v>278301</v>
      </c>
      <c r="I28" s="266">
        <f>ROUND((C28-160)*($B$28-160)*2.56/1000000,2)</f>
        <v>12.9</v>
      </c>
      <c r="J28" s="267">
        <v>287213</v>
      </c>
    </row>
    <row r="29" spans="1:10" ht="12.75">
      <c r="A29" s="178"/>
      <c r="B29" s="310"/>
      <c r="C29" s="265">
        <v>1660</v>
      </c>
      <c r="D29" s="313"/>
      <c r="E29" s="266">
        <v>12.85</v>
      </c>
      <c r="F29" s="267">
        <v>281593</v>
      </c>
      <c r="G29" s="266">
        <f>ROUND((C29-160)*($B$28-160)*2.3/1000000,2)</f>
        <v>14.49</v>
      </c>
      <c r="H29" s="267">
        <v>290449</v>
      </c>
      <c r="I29" s="266">
        <f>ROUND((C29-160)*($B$28-160)*2.56/1000000,2)</f>
        <v>16.13</v>
      </c>
      <c r="J29" s="267">
        <v>299813</v>
      </c>
    </row>
    <row r="30" spans="1:10" ht="12.75">
      <c r="A30" s="178"/>
      <c r="B30" s="310"/>
      <c r="C30" s="265">
        <v>1960</v>
      </c>
      <c r="D30" s="313"/>
      <c r="E30" s="266">
        <v>15.42</v>
      </c>
      <c r="F30" s="267">
        <v>293287</v>
      </c>
      <c r="G30" s="266">
        <f>ROUND((C30-160)*($B$28-160)*2.3/1000000,2)</f>
        <v>17.39</v>
      </c>
      <c r="H30" s="267">
        <v>300175</v>
      </c>
      <c r="I30" s="266">
        <f>ROUND((C30-160)*($B$28-160)*2.56/1000000,2)</f>
        <v>19.35</v>
      </c>
      <c r="J30" s="267">
        <v>312414</v>
      </c>
    </row>
    <row r="31" spans="1:10" ht="12.75">
      <c r="A31" s="178"/>
      <c r="B31" s="310"/>
      <c r="C31" s="265">
        <v>2260</v>
      </c>
      <c r="D31" s="313"/>
      <c r="E31" s="266">
        <v>17.99</v>
      </c>
      <c r="F31" s="267">
        <v>301916</v>
      </c>
      <c r="G31" s="266">
        <f>ROUND((C31-160)*($B$28-160)*2.3/1000000,2)</f>
        <v>20.29</v>
      </c>
      <c r="H31" s="267">
        <v>302596</v>
      </c>
      <c r="I31" s="266">
        <f>ROUND((C31-160)*($B$28-160)*2.56/1000000,2)</f>
        <v>22.58</v>
      </c>
      <c r="J31" s="267">
        <v>309418</v>
      </c>
    </row>
    <row r="32" spans="1:10" ht="12.75">
      <c r="A32" s="178"/>
      <c r="B32" s="310"/>
      <c r="C32" s="265">
        <v>2560</v>
      </c>
      <c r="D32" s="315"/>
      <c r="E32" s="266">
        <v>20.56</v>
      </c>
      <c r="F32" s="267">
        <v>304982</v>
      </c>
      <c r="G32" s="266">
        <f>ROUND((C32-160)*($B$28-160)*2.3/1000000,2)</f>
        <v>23.18</v>
      </c>
      <c r="H32" s="267">
        <v>311108</v>
      </c>
      <c r="I32" s="266">
        <f>ROUND((C32-160)*($B$28-160)*2.56/1000000,2)</f>
        <v>25.8</v>
      </c>
      <c r="J32" s="267">
        <v>320759</v>
      </c>
    </row>
    <row r="33" spans="1:10" ht="12.75">
      <c r="A33" s="178"/>
      <c r="B33" s="310">
        <v>5260</v>
      </c>
      <c r="C33" s="265">
        <v>1360</v>
      </c>
      <c r="D33" s="312">
        <v>6</v>
      </c>
      <c r="E33" s="266">
        <v>12.48</v>
      </c>
      <c r="F33" s="267">
        <v>317157</v>
      </c>
      <c r="G33" s="266">
        <f>ROUND((C33-160)*($B$33-160)*2.3/1000000,2)</f>
        <v>14.08</v>
      </c>
      <c r="H33" s="267">
        <v>326935</v>
      </c>
      <c r="I33" s="266">
        <f>ROUND((C33-160)*($B$33-160)*2.56/1000000,2)</f>
        <v>15.67</v>
      </c>
      <c r="J33" s="267">
        <v>337224</v>
      </c>
    </row>
    <row r="34" spans="1:10" ht="12.75">
      <c r="A34" s="178"/>
      <c r="B34" s="310"/>
      <c r="C34" s="265">
        <v>1660</v>
      </c>
      <c r="D34" s="313"/>
      <c r="E34" s="266">
        <v>15.61</v>
      </c>
      <c r="F34" s="267">
        <v>330532</v>
      </c>
      <c r="G34" s="266">
        <f>ROUND((C34-160)*($B$33-160)*2.3/1000000,2)</f>
        <v>17.6</v>
      </c>
      <c r="H34" s="267">
        <v>339293</v>
      </c>
      <c r="I34" s="266">
        <f>ROUND((C34-160)*($B$33-160)*2.56/1000000,2)</f>
        <v>19.58</v>
      </c>
      <c r="J34" s="267">
        <v>349368</v>
      </c>
    </row>
    <row r="35" spans="1:10" ht="12.75">
      <c r="A35" s="178"/>
      <c r="B35" s="310"/>
      <c r="C35" s="265">
        <v>1960</v>
      </c>
      <c r="D35" s="313"/>
      <c r="E35" s="266">
        <v>18.73</v>
      </c>
      <c r="F35" s="267">
        <v>341714</v>
      </c>
      <c r="G35" s="266">
        <f>ROUND((C35-160)*($B$33-160)*2.3/1000000,2)</f>
        <v>21.11</v>
      </c>
      <c r="H35" s="267">
        <v>340764</v>
      </c>
      <c r="I35" s="266">
        <f>ROUND((C35-160)*($B$33-160)*2.56/1000000,2)</f>
        <v>23.5</v>
      </c>
      <c r="J35" s="267">
        <v>351505</v>
      </c>
    </row>
    <row r="36" spans="1:10" ht="12.75">
      <c r="A36" s="178"/>
      <c r="B36" s="310"/>
      <c r="C36" s="265">
        <v>2260</v>
      </c>
      <c r="D36" s="313"/>
      <c r="E36" s="266">
        <v>21.85</v>
      </c>
      <c r="F36" s="267">
        <v>343908</v>
      </c>
      <c r="G36" s="266">
        <f>ROUND((C36-160)*($B$33-160)*2.3/1000000,2)</f>
        <v>24.63</v>
      </c>
      <c r="H36" s="267">
        <v>351738</v>
      </c>
      <c r="I36" s="266">
        <f>ROUND((C36-160)*($B$33-160)*2.56/1000000,2)</f>
        <v>27.42</v>
      </c>
      <c r="J36" s="267">
        <v>362221</v>
      </c>
    </row>
    <row r="37" spans="1:10" ht="13.5" thickBot="1">
      <c r="A37" s="272"/>
      <c r="B37" s="311"/>
      <c r="C37" s="269">
        <v>2560</v>
      </c>
      <c r="D37" s="314"/>
      <c r="E37" s="270">
        <v>24.97</v>
      </c>
      <c r="F37" s="271">
        <v>353752</v>
      </c>
      <c r="G37" s="270">
        <f>ROUND((C37-160)*($B$33-160)*2.3/1000000,2)</f>
        <v>28.15</v>
      </c>
      <c r="H37" s="271">
        <v>364184</v>
      </c>
      <c r="I37" s="270">
        <f>ROUND((C37-160)*($B$33-160)*2.56/1000000,2)</f>
        <v>31.33</v>
      </c>
      <c r="J37" s="271">
        <v>375074</v>
      </c>
    </row>
  </sheetData>
  <sheetProtection/>
  <mergeCells count="16">
    <mergeCell ref="B23:B27"/>
    <mergeCell ref="G11:H11"/>
    <mergeCell ref="I11:J11"/>
    <mergeCell ref="B7:J8"/>
    <mergeCell ref="B28:B32"/>
    <mergeCell ref="D28:D32"/>
    <mergeCell ref="B33:B37"/>
    <mergeCell ref="D33:D37"/>
    <mergeCell ref="B13:B17"/>
    <mergeCell ref="D13:D17"/>
    <mergeCell ref="B11:C11"/>
    <mergeCell ref="B10:J10"/>
    <mergeCell ref="D23:D27"/>
    <mergeCell ref="B18:B22"/>
    <mergeCell ref="D18:D22"/>
    <mergeCell ref="E11:F11"/>
  </mergeCells>
  <printOptions/>
  <pageMargins left="0.75" right="0.75" top="0.5" bottom="0.55" header="0.5" footer="0.5"/>
  <pageSetup fitToHeight="0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2:G45"/>
  <sheetViews>
    <sheetView showGridLines="0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4.625" style="0" customWidth="1"/>
    <col min="2" max="2" width="20.125" style="132" customWidth="1"/>
    <col min="3" max="3" width="16.00390625" style="132" hidden="1" customWidth="1"/>
    <col min="4" max="4" width="17.75390625" style="132" hidden="1" customWidth="1"/>
    <col min="5" max="5" width="27.00390625" style="132" customWidth="1"/>
    <col min="6" max="6" width="21.375" style="132" customWidth="1"/>
    <col min="7" max="7" width="19.00390625" style="0" customWidth="1"/>
  </cols>
  <sheetData>
    <row r="1" s="64" customFormat="1" ht="87.75" customHeight="1"/>
    <row r="2" spans="1:6" ht="15" customHeight="1">
      <c r="A2" s="275"/>
      <c r="B2" s="275"/>
      <c r="C2" s="275"/>
      <c r="D2" s="275"/>
      <c r="E2" s="275"/>
      <c r="F2"/>
    </row>
    <row r="3" spans="1:7" s="5" customFormat="1" ht="15">
      <c r="A3" s="2"/>
      <c r="B3" s="2"/>
      <c r="C3" s="2"/>
      <c r="D3" s="3"/>
      <c r="E3" s="4"/>
      <c r="F3" s="67">
        <v>43294</v>
      </c>
      <c r="G3"/>
    </row>
    <row r="4" spans="1:7" s="5" customFormat="1" ht="12.75">
      <c r="A4" s="2"/>
      <c r="B4" s="2"/>
      <c r="C4" s="2"/>
      <c r="D4" s="3"/>
      <c r="F4" s="119" t="s">
        <v>0</v>
      </c>
      <c r="G4"/>
    </row>
    <row r="5" spans="1:6" ht="15">
      <c r="A5" s="324" t="s">
        <v>40</v>
      </c>
      <c r="B5" s="324"/>
      <c r="C5" s="324"/>
      <c r="D5" s="324"/>
      <c r="E5" s="324"/>
      <c r="F5" s="324"/>
    </row>
    <row r="7" spans="1:7" ht="15.75" thickBot="1">
      <c r="A7" s="133" t="s">
        <v>41</v>
      </c>
      <c r="B7" s="134"/>
      <c r="C7" s="134"/>
      <c r="D7" s="134"/>
      <c r="E7" s="135"/>
      <c r="F7" s="135"/>
      <c r="G7" s="136"/>
    </row>
    <row r="8" spans="1:7" ht="13.5" thickBot="1">
      <c r="A8" s="137" t="s">
        <v>42</v>
      </c>
      <c r="B8" s="138"/>
      <c r="C8" s="138"/>
      <c r="D8" s="138"/>
      <c r="E8" s="138"/>
      <c r="F8" s="139"/>
      <c r="G8" s="140"/>
    </row>
    <row r="9" spans="1:7" ht="13.5" thickBot="1">
      <c r="A9" s="329" t="s">
        <v>43</v>
      </c>
      <c r="B9" s="280"/>
      <c r="C9" s="280"/>
      <c r="D9" s="280"/>
      <c r="E9" s="280"/>
      <c r="F9" s="280"/>
      <c r="G9" s="330"/>
    </row>
    <row r="10" spans="1:7" ht="13.5" customHeight="1" thickBot="1">
      <c r="A10" s="331" t="s">
        <v>44</v>
      </c>
      <c r="B10" s="333" t="s">
        <v>45</v>
      </c>
      <c r="C10" s="142"/>
      <c r="D10" s="142"/>
      <c r="E10" s="335" t="s">
        <v>46</v>
      </c>
      <c r="F10" s="336"/>
      <c r="G10" s="337" t="s">
        <v>47</v>
      </c>
    </row>
    <row r="11" spans="1:7" ht="39.75" customHeight="1" thickBot="1">
      <c r="A11" s="332"/>
      <c r="B11" s="334"/>
      <c r="C11" s="143"/>
      <c r="D11" s="143"/>
      <c r="E11" s="141" t="s">
        <v>48</v>
      </c>
      <c r="F11" s="144" t="s">
        <v>49</v>
      </c>
      <c r="G11" s="338"/>
    </row>
    <row r="12" spans="1:7" ht="12.75" customHeight="1">
      <c r="A12" s="145"/>
      <c r="B12" s="146">
        <v>1200</v>
      </c>
      <c r="C12" s="147"/>
      <c r="D12" s="147"/>
      <c r="E12" s="148" t="s">
        <v>50</v>
      </c>
      <c r="F12" s="149" t="s">
        <v>51</v>
      </c>
      <c r="G12" s="150">
        <v>29787</v>
      </c>
    </row>
    <row r="13" spans="1:7" ht="12.75">
      <c r="A13" s="151"/>
      <c r="B13" s="152">
        <v>900</v>
      </c>
      <c r="C13" s="153"/>
      <c r="D13" s="153"/>
      <c r="E13" s="154" t="s">
        <v>52</v>
      </c>
      <c r="F13" s="155" t="s">
        <v>53</v>
      </c>
      <c r="G13" s="156">
        <v>22326</v>
      </c>
    </row>
    <row r="14" spans="1:7" ht="12.75">
      <c r="A14" s="157">
        <v>1360</v>
      </c>
      <c r="B14" s="152">
        <v>600</v>
      </c>
      <c r="C14" s="153"/>
      <c r="D14" s="153"/>
      <c r="E14" s="154" t="s">
        <v>54</v>
      </c>
      <c r="F14" s="155" t="s">
        <v>55</v>
      </c>
      <c r="G14" s="156">
        <v>14632</v>
      </c>
    </row>
    <row r="15" spans="1:7" ht="13.5" thickBot="1">
      <c r="A15" s="158"/>
      <c r="B15" s="159">
        <v>300</v>
      </c>
      <c r="C15" s="160"/>
      <c r="D15" s="160"/>
      <c r="E15" s="161" t="s">
        <v>56</v>
      </c>
      <c r="F15" s="162" t="s">
        <v>57</v>
      </c>
      <c r="G15" s="163">
        <v>7432</v>
      </c>
    </row>
    <row r="16" spans="1:7" s="2" customFormat="1" ht="15" customHeight="1">
      <c r="A16" s="164"/>
      <c r="B16" s="165">
        <v>1200</v>
      </c>
      <c r="C16" s="166"/>
      <c r="D16" s="166"/>
      <c r="E16" s="167" t="s">
        <v>58</v>
      </c>
      <c r="F16" s="168" t="s">
        <v>59</v>
      </c>
      <c r="G16" s="150">
        <v>32503</v>
      </c>
    </row>
    <row r="17" spans="1:7" s="2" customFormat="1" ht="12.75">
      <c r="A17" s="164"/>
      <c r="B17" s="169">
        <v>900</v>
      </c>
      <c r="C17" s="170"/>
      <c r="D17" s="170"/>
      <c r="E17" s="171" t="s">
        <v>60</v>
      </c>
      <c r="F17" s="172" t="s">
        <v>53</v>
      </c>
      <c r="G17" s="156">
        <v>24394</v>
      </c>
    </row>
    <row r="18" spans="1:7" s="2" customFormat="1" ht="12.75">
      <c r="A18" s="164">
        <v>1660</v>
      </c>
      <c r="B18" s="169">
        <v>600</v>
      </c>
      <c r="C18" s="170"/>
      <c r="D18" s="170"/>
      <c r="E18" s="171" t="s">
        <v>61</v>
      </c>
      <c r="F18" s="172" t="s">
        <v>55</v>
      </c>
      <c r="G18" s="156">
        <v>16258</v>
      </c>
    </row>
    <row r="19" spans="1:7" s="2" customFormat="1" ht="13.5" thickBot="1">
      <c r="A19" s="164"/>
      <c r="B19" s="173">
        <v>300</v>
      </c>
      <c r="C19" s="174"/>
      <c r="D19" s="174"/>
      <c r="E19" s="175" t="s">
        <v>62</v>
      </c>
      <c r="F19" s="176" t="s">
        <v>57</v>
      </c>
      <c r="G19" s="163">
        <v>8136</v>
      </c>
    </row>
    <row r="20" spans="1:7" s="2" customFormat="1" ht="12.75">
      <c r="A20" s="177"/>
      <c r="B20" s="165">
        <v>1200</v>
      </c>
      <c r="C20" s="166"/>
      <c r="D20" s="166"/>
      <c r="E20" s="167" t="s">
        <v>63</v>
      </c>
      <c r="F20" s="168" t="s">
        <v>59</v>
      </c>
      <c r="G20" s="150">
        <v>35247</v>
      </c>
    </row>
    <row r="21" spans="1:7" s="2" customFormat="1" ht="12.75">
      <c r="A21" s="178"/>
      <c r="B21" s="169">
        <v>900</v>
      </c>
      <c r="C21" s="170"/>
      <c r="D21" s="170"/>
      <c r="E21" s="171" t="s">
        <v>64</v>
      </c>
      <c r="F21" s="172" t="s">
        <v>53</v>
      </c>
      <c r="G21" s="156">
        <v>26436</v>
      </c>
    </row>
    <row r="22" spans="1:7" s="2" customFormat="1" ht="12.75">
      <c r="A22" s="164">
        <v>1960</v>
      </c>
      <c r="B22" s="169">
        <v>600</v>
      </c>
      <c r="C22" s="170"/>
      <c r="D22" s="170"/>
      <c r="E22" s="171" t="s">
        <v>65</v>
      </c>
      <c r="F22" s="172" t="s">
        <v>55</v>
      </c>
      <c r="G22" s="156">
        <v>17624</v>
      </c>
    </row>
    <row r="23" spans="1:7" ht="13.5" thickBot="1">
      <c r="A23" s="179"/>
      <c r="B23" s="173">
        <v>300</v>
      </c>
      <c r="C23" s="174"/>
      <c r="D23" s="174"/>
      <c r="E23" s="175" t="s">
        <v>66</v>
      </c>
      <c r="F23" s="176" t="s">
        <v>57</v>
      </c>
      <c r="G23" s="163">
        <v>8811</v>
      </c>
    </row>
    <row r="24" spans="1:7" ht="12.75">
      <c r="A24" s="180"/>
      <c r="B24" s="165">
        <v>1200</v>
      </c>
      <c r="C24" s="166"/>
      <c r="D24" s="166"/>
      <c r="E24" s="167" t="s">
        <v>67</v>
      </c>
      <c r="F24" s="168" t="s">
        <v>59</v>
      </c>
      <c r="G24" s="150">
        <v>37992</v>
      </c>
    </row>
    <row r="25" spans="1:7" ht="12.75">
      <c r="A25" s="157"/>
      <c r="B25" s="169">
        <v>900</v>
      </c>
      <c r="C25" s="170"/>
      <c r="D25" s="170"/>
      <c r="E25" s="171" t="s">
        <v>68</v>
      </c>
      <c r="F25" s="172" t="s">
        <v>53</v>
      </c>
      <c r="G25" s="156">
        <v>28118</v>
      </c>
    </row>
    <row r="26" spans="1:7" ht="12.75">
      <c r="A26" s="157">
        <v>2260</v>
      </c>
      <c r="B26" s="169">
        <v>600</v>
      </c>
      <c r="C26" s="170"/>
      <c r="D26" s="170"/>
      <c r="E26" s="171" t="s">
        <v>69</v>
      </c>
      <c r="F26" s="172" t="s">
        <v>55</v>
      </c>
      <c r="G26" s="156">
        <v>19003</v>
      </c>
    </row>
    <row r="27" spans="1:7" ht="13.5" thickBot="1">
      <c r="A27" s="157"/>
      <c r="B27" s="173">
        <v>300</v>
      </c>
      <c r="C27" s="174"/>
      <c r="D27" s="174"/>
      <c r="E27" s="175" t="s">
        <v>70</v>
      </c>
      <c r="F27" s="176" t="s">
        <v>57</v>
      </c>
      <c r="G27" s="163">
        <v>9501</v>
      </c>
    </row>
    <row r="28" spans="1:7" ht="12.75">
      <c r="A28" s="181"/>
      <c r="B28" s="165">
        <v>1200</v>
      </c>
      <c r="C28" s="166"/>
      <c r="D28" s="166"/>
      <c r="E28" s="167" t="s">
        <v>71</v>
      </c>
      <c r="F28" s="168" t="s">
        <v>59</v>
      </c>
      <c r="G28" s="150">
        <v>40722</v>
      </c>
    </row>
    <row r="29" spans="1:7" ht="12.75">
      <c r="A29" s="157"/>
      <c r="B29" s="169">
        <v>900</v>
      </c>
      <c r="C29" s="170"/>
      <c r="D29" s="170"/>
      <c r="E29" s="171" t="s">
        <v>72</v>
      </c>
      <c r="F29" s="172" t="s">
        <v>53</v>
      </c>
      <c r="G29" s="156">
        <v>30546</v>
      </c>
    </row>
    <row r="30" spans="1:7" ht="12.75">
      <c r="A30" s="157">
        <v>2560</v>
      </c>
      <c r="B30" s="169">
        <v>600</v>
      </c>
      <c r="C30" s="170"/>
      <c r="D30" s="170"/>
      <c r="E30" s="171" t="s">
        <v>73</v>
      </c>
      <c r="F30" s="172" t="s">
        <v>55</v>
      </c>
      <c r="G30" s="156">
        <v>20368</v>
      </c>
    </row>
    <row r="31" spans="1:7" ht="13.5" thickBot="1">
      <c r="A31" s="182"/>
      <c r="B31" s="173">
        <v>300</v>
      </c>
      <c r="C31" s="174"/>
      <c r="D31" s="174"/>
      <c r="E31" s="175" t="s">
        <v>74</v>
      </c>
      <c r="F31" s="176" t="s">
        <v>57</v>
      </c>
      <c r="G31" s="163">
        <v>10178</v>
      </c>
    </row>
    <row r="32" spans="1:7" ht="12.75">
      <c r="A32" s="131"/>
      <c r="B32" s="183"/>
      <c r="C32" s="183"/>
      <c r="D32" s="183"/>
      <c r="E32" s="183"/>
      <c r="F32" s="183"/>
      <c r="G32" s="131"/>
    </row>
    <row r="33" spans="1:7" ht="12.75">
      <c r="A33" s="131"/>
      <c r="B33" s="183"/>
      <c r="C33" s="183"/>
      <c r="D33" s="183"/>
      <c r="E33" s="183"/>
      <c r="F33" s="183"/>
      <c r="G33" s="131"/>
    </row>
    <row r="34" spans="1:7" ht="15">
      <c r="A34" s="324" t="s">
        <v>75</v>
      </c>
      <c r="B34" s="324"/>
      <c r="C34" s="324"/>
      <c r="D34" s="324"/>
      <c r="E34" s="324"/>
      <c r="F34" s="324"/>
      <c r="G34" s="184"/>
    </row>
    <row r="35" spans="1:7" ht="13.5" thickBot="1">
      <c r="A35" s="280" t="s">
        <v>43</v>
      </c>
      <c r="B35" s="280"/>
      <c r="C35" s="280"/>
      <c r="D35" s="280"/>
      <c r="E35" s="280"/>
      <c r="F35" s="280"/>
      <c r="G35" s="325"/>
    </row>
    <row r="36" spans="1:7" ht="13.5" thickBot="1">
      <c r="A36" s="326" t="s">
        <v>76</v>
      </c>
      <c r="B36" s="327"/>
      <c r="C36" s="327"/>
      <c r="D36" s="327"/>
      <c r="E36" s="327"/>
      <c r="F36" s="328"/>
      <c r="G36" s="131"/>
    </row>
    <row r="37" spans="1:7" ht="13.5" thickBot="1">
      <c r="A37" s="186" t="s">
        <v>77</v>
      </c>
      <c r="B37" s="187" t="s">
        <v>9</v>
      </c>
      <c r="C37" s="188" t="s">
        <v>9</v>
      </c>
      <c r="D37" s="189"/>
      <c r="E37" s="190" t="s">
        <v>78</v>
      </c>
      <c r="F37" s="191" t="s">
        <v>9</v>
      </c>
      <c r="G37" s="192"/>
    </row>
    <row r="38" spans="1:7" ht="12.75">
      <c r="A38" s="126" t="s">
        <v>79</v>
      </c>
      <c r="B38" s="193">
        <v>504</v>
      </c>
      <c r="C38" s="194">
        <f>D38/1.18*0.7</f>
        <v>198.72881355932205</v>
      </c>
      <c r="D38" s="193">
        <v>335</v>
      </c>
      <c r="E38" s="195" t="s">
        <v>80</v>
      </c>
      <c r="F38" s="196">
        <v>820</v>
      </c>
      <c r="G38" s="194"/>
    </row>
    <row r="39" spans="1:7" ht="12.75">
      <c r="A39" s="197" t="s">
        <v>81</v>
      </c>
      <c r="B39" s="198">
        <v>853</v>
      </c>
      <c r="C39" s="194">
        <f>D39/1.18*0.7</f>
        <v>338.135593220339</v>
      </c>
      <c r="D39" s="198">
        <v>570</v>
      </c>
      <c r="E39" s="199" t="s">
        <v>82</v>
      </c>
      <c r="F39" s="200">
        <v>1359</v>
      </c>
      <c r="G39" s="194"/>
    </row>
    <row r="40" spans="1:7" ht="12.75">
      <c r="A40" s="197" t="s">
        <v>83</v>
      </c>
      <c r="B40" s="198">
        <v>943</v>
      </c>
      <c r="C40" s="194">
        <f>D40/1.18*0.7</f>
        <v>376.6949152542373</v>
      </c>
      <c r="D40" s="198">
        <v>635</v>
      </c>
      <c r="E40" s="199" t="s">
        <v>84</v>
      </c>
      <c r="F40" s="200">
        <v>1550</v>
      </c>
      <c r="G40" s="194"/>
    </row>
    <row r="41" spans="1:7" ht="13.5" thickBot="1">
      <c r="A41" s="201" t="s">
        <v>85</v>
      </c>
      <c r="B41" s="202">
        <v>1058</v>
      </c>
      <c r="C41" s="194">
        <f>D41/1.18*0.7</f>
        <v>421.1864406779661</v>
      </c>
      <c r="D41" s="202">
        <v>710</v>
      </c>
      <c r="E41" s="203" t="s">
        <v>86</v>
      </c>
      <c r="F41" s="204">
        <v>1712</v>
      </c>
      <c r="G41" s="194"/>
    </row>
    <row r="42" spans="1:7" ht="12.75">
      <c r="A42" s="131"/>
      <c r="B42" s="183"/>
      <c r="C42" s="183"/>
      <c r="D42" s="183"/>
      <c r="E42" s="183"/>
      <c r="F42" s="183"/>
      <c r="G42" s="131"/>
    </row>
    <row r="43" spans="1:7" ht="12.75">
      <c r="A43" s="131"/>
      <c r="B43" s="183"/>
      <c r="C43" s="183"/>
      <c r="D43" s="183"/>
      <c r="E43" s="183"/>
      <c r="F43" s="183"/>
      <c r="G43" s="131"/>
    </row>
    <row r="44" spans="1:7" ht="12.75">
      <c r="A44" s="131"/>
      <c r="B44" s="183"/>
      <c r="C44" s="183"/>
      <c r="D44" s="183"/>
      <c r="E44" s="183"/>
      <c r="F44" s="183"/>
      <c r="G44" s="131"/>
    </row>
    <row r="45" spans="1:7" ht="12.75">
      <c r="A45" s="131"/>
      <c r="B45" s="183"/>
      <c r="C45" s="183"/>
      <c r="D45" s="183"/>
      <c r="E45" s="183"/>
      <c r="F45" s="183"/>
      <c r="G45" s="131"/>
    </row>
  </sheetData>
  <sheetProtection/>
  <protectedRanges>
    <protectedRange sqref="G38:G41" name="Диапазон2"/>
    <protectedRange sqref="G12:G31" name="Диапазон1_1"/>
    <protectedRange sqref="F38:F41" name="Диапазон2_1"/>
  </protectedRanges>
  <mergeCells count="10">
    <mergeCell ref="A2:E2"/>
    <mergeCell ref="A34:F34"/>
    <mergeCell ref="A35:G35"/>
    <mergeCell ref="A36:F36"/>
    <mergeCell ref="A5:F5"/>
    <mergeCell ref="A9:G9"/>
    <mergeCell ref="A10:A11"/>
    <mergeCell ref="B10:B11"/>
    <mergeCell ref="E10:F10"/>
    <mergeCell ref="G10:G11"/>
  </mergeCells>
  <printOptions horizontalCentered="1"/>
  <pageMargins left="0.4724409448818898" right="0.2362204724409449" top="0.4330708661417323" bottom="0.3937007874015748" header="0.2362204724409449" footer="0.196850393700787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E66"/>
  <sheetViews>
    <sheetView showGridLines="0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.25" style="2" customWidth="1"/>
    <col min="2" max="2" width="28.625" style="2" customWidth="1"/>
    <col min="3" max="3" width="30.375" style="2" customWidth="1"/>
    <col min="4" max="4" width="28.375" style="2" customWidth="1"/>
    <col min="5" max="5" width="21.25390625" style="2" customWidth="1"/>
    <col min="6" max="6" width="8.25390625" style="2" customWidth="1"/>
    <col min="7" max="16384" width="9.125" style="2" customWidth="1"/>
  </cols>
  <sheetData>
    <row r="1" s="64" customFormat="1" ht="91.5" customHeight="1"/>
    <row r="2" spans="1:5" ht="15" customHeight="1">
      <c r="A2" s="275"/>
      <c r="B2" s="275"/>
      <c r="C2" s="275"/>
      <c r="D2" s="275"/>
      <c r="E2" s="275"/>
    </row>
    <row r="3" spans="1:5" s="5" customFormat="1" ht="15">
      <c r="A3" s="2"/>
      <c r="B3" s="2"/>
      <c r="C3" s="2"/>
      <c r="D3" s="3"/>
      <c r="E3" s="120">
        <v>43294</v>
      </c>
    </row>
    <row r="4" ht="24" customHeight="1"/>
    <row r="5" spans="2:5" ht="15">
      <c r="B5" s="324" t="s">
        <v>87</v>
      </c>
      <c r="C5" s="324"/>
      <c r="D5" s="324"/>
      <c r="E5" s="324"/>
    </row>
    <row r="6" ht="4.5" customHeight="1" thickBot="1"/>
    <row r="7" spans="2:5" ht="20.25" customHeight="1">
      <c r="B7" s="345" t="s">
        <v>88</v>
      </c>
      <c r="C7" s="346"/>
      <c r="D7" s="346"/>
      <c r="E7" s="347"/>
    </row>
    <row r="8" spans="2:5" ht="21" customHeight="1" thickBot="1">
      <c r="B8" s="348"/>
      <c r="C8" s="349"/>
      <c r="D8" s="349"/>
      <c r="E8" s="350"/>
    </row>
    <row r="9" spans="2:5" ht="12.75">
      <c r="B9" s="366" t="s">
        <v>16</v>
      </c>
      <c r="C9" s="367"/>
      <c r="D9" s="367"/>
      <c r="E9" s="368"/>
    </row>
    <row r="10" spans="2:5" ht="13.5" customHeight="1" thickBot="1">
      <c r="B10" s="205" t="s">
        <v>89</v>
      </c>
      <c r="C10" s="206"/>
      <c r="D10" s="207"/>
      <c r="E10" s="207"/>
    </row>
    <row r="11" spans="2:3" ht="13.5" customHeight="1" thickBot="1">
      <c r="B11" s="208" t="s">
        <v>90</v>
      </c>
      <c r="C11" s="209"/>
    </row>
    <row r="12" spans="2:5" ht="12.75" customHeight="1" thickBot="1">
      <c r="B12" s="185" t="s">
        <v>91</v>
      </c>
      <c r="C12" s="187" t="s">
        <v>9</v>
      </c>
      <c r="D12" s="210" t="s">
        <v>92</v>
      </c>
      <c r="E12" s="187" t="s">
        <v>9</v>
      </c>
    </row>
    <row r="13" spans="2:5" ht="12.75">
      <c r="B13" s="126" t="s">
        <v>93</v>
      </c>
      <c r="C13" s="211">
        <v>28465</v>
      </c>
      <c r="D13" s="126" t="s">
        <v>94</v>
      </c>
      <c r="E13" s="211">
        <v>30828</v>
      </c>
    </row>
    <row r="14" spans="2:5" ht="12.75">
      <c r="B14" s="197" t="s">
        <v>95</v>
      </c>
      <c r="C14" s="212">
        <v>29807</v>
      </c>
      <c r="D14" s="197" t="s">
        <v>95</v>
      </c>
      <c r="E14" s="212">
        <v>32693</v>
      </c>
    </row>
    <row r="15" spans="2:5" ht="13.5" thickBot="1">
      <c r="B15" s="201" t="s">
        <v>96</v>
      </c>
      <c r="C15" s="213">
        <v>31583</v>
      </c>
      <c r="D15" s="201" t="s">
        <v>97</v>
      </c>
      <c r="E15" s="213">
        <v>35980</v>
      </c>
    </row>
    <row r="16" spans="2:5" ht="13.5" thickBot="1">
      <c r="B16" s="124"/>
      <c r="C16" s="214"/>
      <c r="D16" s="124"/>
      <c r="E16" s="214"/>
    </row>
    <row r="17" spans="2:5" ht="13.5" thickBot="1">
      <c r="B17" s="121" t="s">
        <v>98</v>
      </c>
      <c r="C17" s="122"/>
      <c r="D17" s="215"/>
      <c r="E17" s="123"/>
    </row>
    <row r="18" spans="2:5" ht="18.75" customHeight="1">
      <c r="B18" s="345" t="s">
        <v>99</v>
      </c>
      <c r="C18" s="346"/>
      <c r="D18" s="346"/>
      <c r="E18" s="347"/>
    </row>
    <row r="19" spans="2:5" ht="8.25" customHeight="1" thickBot="1">
      <c r="B19" s="348"/>
      <c r="C19" s="349"/>
      <c r="D19" s="349"/>
      <c r="E19" s="350"/>
    </row>
    <row r="20" spans="2:5" ht="13.5" thickBot="1">
      <c r="B20" s="351" t="s">
        <v>100</v>
      </c>
      <c r="C20" s="352"/>
      <c r="D20" s="353"/>
      <c r="E20" s="216">
        <v>39749</v>
      </c>
    </row>
    <row r="21" spans="2:5" ht="12.75" customHeight="1">
      <c r="B21" s="354" t="s">
        <v>101</v>
      </c>
      <c r="C21" s="355"/>
      <c r="D21" s="356"/>
      <c r="E21" s="369"/>
    </row>
    <row r="22" spans="2:5" ht="13.5" thickBot="1">
      <c r="B22" s="357"/>
      <c r="C22" s="358"/>
      <c r="D22" s="359"/>
      <c r="E22" s="359"/>
    </row>
    <row r="23" spans="2:3" ht="6.75" customHeight="1" thickBot="1">
      <c r="B23" s="124"/>
      <c r="C23" s="125"/>
    </row>
    <row r="24" spans="2:5" ht="12.75" customHeight="1" thickBot="1">
      <c r="B24" s="217"/>
      <c r="C24" s="218"/>
      <c r="D24" s="219"/>
      <c r="E24" s="128" t="s">
        <v>9</v>
      </c>
    </row>
    <row r="25" spans="2:5" ht="13.5" thickBot="1">
      <c r="B25" s="339" t="s">
        <v>102</v>
      </c>
      <c r="C25" s="220" t="s">
        <v>103</v>
      </c>
      <c r="D25" s="221"/>
      <c r="E25" s="216">
        <v>45005</v>
      </c>
    </row>
    <row r="26" spans="2:5" ht="13.5" thickBot="1">
      <c r="B26" s="340"/>
      <c r="C26" s="220" t="s">
        <v>104</v>
      </c>
      <c r="D26" s="221"/>
      <c r="E26" s="216">
        <v>48918</v>
      </c>
    </row>
    <row r="27" spans="2:5" ht="13.5" thickBot="1">
      <c r="B27" s="340"/>
      <c r="C27" s="220" t="s">
        <v>105</v>
      </c>
      <c r="D27" s="222"/>
      <c r="E27" s="216">
        <v>52830</v>
      </c>
    </row>
    <row r="28" spans="2:5" ht="13.5" thickBot="1">
      <c r="B28" s="341"/>
      <c r="C28" s="223" t="s">
        <v>106</v>
      </c>
      <c r="D28" s="224"/>
      <c r="E28" s="216">
        <v>56743</v>
      </c>
    </row>
    <row r="29" spans="2:5" ht="6.75" customHeight="1" thickBot="1">
      <c r="B29" s="225"/>
      <c r="C29" s="220"/>
      <c r="D29" s="221"/>
      <c r="E29" s="226"/>
    </row>
    <row r="30" spans="2:5" ht="13.5" thickBot="1">
      <c r="B30" s="342" t="s">
        <v>107</v>
      </c>
      <c r="C30" s="220" t="s">
        <v>108</v>
      </c>
      <c r="D30" s="221"/>
      <c r="E30" s="216">
        <v>46555</v>
      </c>
    </row>
    <row r="31" spans="2:5" ht="13.5" thickBot="1">
      <c r="B31" s="343"/>
      <c r="C31" s="227" t="s">
        <v>109</v>
      </c>
      <c r="D31" s="228"/>
      <c r="E31" s="216">
        <v>50966</v>
      </c>
    </row>
    <row r="32" spans="2:5" ht="13.5" thickBot="1">
      <c r="B32" s="343"/>
      <c r="C32" s="229" t="s">
        <v>110</v>
      </c>
      <c r="D32" s="222"/>
      <c r="E32" s="216">
        <v>55378</v>
      </c>
    </row>
    <row r="33" spans="2:5" ht="13.5" thickBot="1">
      <c r="B33" s="344"/>
      <c r="C33" s="220" t="s">
        <v>111</v>
      </c>
      <c r="D33" s="230"/>
      <c r="E33" s="216">
        <v>59789</v>
      </c>
    </row>
    <row r="34" spans="2:5" ht="7.5" customHeight="1" thickBot="1">
      <c r="B34" s="225"/>
      <c r="C34" s="220"/>
      <c r="D34" s="221"/>
      <c r="E34" s="226"/>
    </row>
    <row r="35" spans="2:5" ht="13.5" thickBot="1">
      <c r="B35" s="342" t="s">
        <v>112</v>
      </c>
      <c r="C35" s="220" t="s">
        <v>113</v>
      </c>
      <c r="D35" s="222"/>
      <c r="E35" s="216">
        <v>48329</v>
      </c>
    </row>
    <row r="36" spans="2:5" ht="13.5" thickBot="1">
      <c r="B36" s="343"/>
      <c r="C36" s="227" t="s">
        <v>114</v>
      </c>
      <c r="D36" s="228"/>
      <c r="E36" s="216">
        <v>53240</v>
      </c>
    </row>
    <row r="37" spans="2:5" ht="13.5" thickBot="1">
      <c r="B37" s="343"/>
      <c r="C37" s="227" t="s">
        <v>115</v>
      </c>
      <c r="D37" s="228"/>
      <c r="E37" s="216">
        <v>58150</v>
      </c>
    </row>
    <row r="38" spans="2:5" ht="13.5" thickBot="1">
      <c r="B38" s="344"/>
      <c r="C38" s="229" t="s">
        <v>116</v>
      </c>
      <c r="D38" s="224"/>
      <c r="E38" s="216">
        <v>63061</v>
      </c>
    </row>
    <row r="39" spans="2:5" ht="13.5" thickBot="1">
      <c r="B39" s="225"/>
      <c r="C39" s="231"/>
      <c r="D39" s="129"/>
      <c r="E39" s="214"/>
    </row>
    <row r="40" spans="2:5" ht="13.5" thickBot="1">
      <c r="B40" s="339" t="s">
        <v>117</v>
      </c>
      <c r="C40" s="227" t="s">
        <v>103</v>
      </c>
      <c r="D40" s="228"/>
      <c r="E40" s="216">
        <v>45347</v>
      </c>
    </row>
    <row r="41" spans="2:5" ht="13.5" thickBot="1">
      <c r="B41" s="340"/>
      <c r="C41" s="227" t="s">
        <v>104</v>
      </c>
      <c r="D41" s="228"/>
      <c r="E41" s="216">
        <v>49705</v>
      </c>
    </row>
    <row r="42" spans="2:5" ht="13.5" thickBot="1">
      <c r="B42" s="340"/>
      <c r="C42" s="227" t="s">
        <v>105</v>
      </c>
      <c r="D42" s="228"/>
      <c r="E42" s="216">
        <v>54062</v>
      </c>
    </row>
    <row r="43" spans="2:5" ht="13.5" thickBot="1">
      <c r="B43" s="341"/>
      <c r="C43" s="227" t="s">
        <v>106</v>
      </c>
      <c r="D43" s="228"/>
      <c r="E43" s="216">
        <v>58420</v>
      </c>
    </row>
    <row r="44" spans="2:5" ht="6.75" customHeight="1" thickBot="1">
      <c r="B44" s="225"/>
      <c r="C44" s="220"/>
      <c r="D44" s="221"/>
      <c r="E44" s="226"/>
    </row>
    <row r="45" spans="2:5" ht="13.5" thickBot="1">
      <c r="B45" s="342" t="s">
        <v>118</v>
      </c>
      <c r="C45" s="227" t="s">
        <v>108</v>
      </c>
      <c r="D45" s="228"/>
      <c r="E45" s="216">
        <v>47330</v>
      </c>
    </row>
    <row r="46" spans="2:5" ht="13.5" thickBot="1">
      <c r="B46" s="343"/>
      <c r="C46" s="227" t="s">
        <v>109</v>
      </c>
      <c r="D46" s="228"/>
      <c r="E46" s="216">
        <v>52243</v>
      </c>
    </row>
    <row r="47" spans="2:5" ht="13.5" thickBot="1">
      <c r="B47" s="343"/>
      <c r="C47" s="227" t="s">
        <v>110</v>
      </c>
      <c r="D47" s="228"/>
      <c r="E47" s="216">
        <v>57156</v>
      </c>
    </row>
    <row r="48" spans="2:5" ht="13.5" thickBot="1">
      <c r="B48" s="344"/>
      <c r="C48" s="233" t="s">
        <v>111</v>
      </c>
      <c r="D48" s="230"/>
      <c r="E48" s="216">
        <v>62069</v>
      </c>
    </row>
    <row r="49" spans="2:5" ht="7.5" customHeight="1" thickBot="1">
      <c r="B49" s="225"/>
      <c r="C49" s="220"/>
      <c r="D49" s="221"/>
      <c r="E49" s="226"/>
    </row>
    <row r="50" spans="2:5" ht="13.5" thickBot="1">
      <c r="B50" s="342" t="s">
        <v>119</v>
      </c>
      <c r="C50" s="227" t="s">
        <v>113</v>
      </c>
      <c r="D50" s="228"/>
      <c r="E50" s="216">
        <v>49312</v>
      </c>
    </row>
    <row r="51" spans="2:5" ht="13.5" thickBot="1">
      <c r="B51" s="343"/>
      <c r="C51" s="227" t="s">
        <v>114</v>
      </c>
      <c r="D51" s="228"/>
      <c r="E51" s="216">
        <v>54780</v>
      </c>
    </row>
    <row r="52" spans="2:5" ht="13.5" thickBot="1">
      <c r="B52" s="343"/>
      <c r="C52" s="227" t="s">
        <v>115</v>
      </c>
      <c r="D52" s="228"/>
      <c r="E52" s="216">
        <v>60248</v>
      </c>
    </row>
    <row r="53" spans="2:5" ht="13.5" thickBot="1">
      <c r="B53" s="344"/>
      <c r="C53" s="229" t="s">
        <v>116</v>
      </c>
      <c r="D53" s="224"/>
      <c r="E53" s="216">
        <v>65717</v>
      </c>
    </row>
    <row r="54" spans="2:5" ht="12.75">
      <c r="B54" s="225"/>
      <c r="C54" s="231"/>
      <c r="D54" s="129"/>
      <c r="E54" s="214"/>
    </row>
    <row r="55" spans="2:5" ht="12.75">
      <c r="B55" s="225"/>
      <c r="C55" s="231"/>
      <c r="D55" s="129"/>
      <c r="E55" s="214"/>
    </row>
    <row r="56" spans="2:5" ht="17.25" customHeight="1" thickBot="1">
      <c r="B56" s="364" t="s">
        <v>120</v>
      </c>
      <c r="C56" s="365"/>
      <c r="D56" s="365"/>
      <c r="E56" s="365"/>
    </row>
    <row r="57" spans="2:5" ht="14.25" customHeight="1" thickBot="1">
      <c r="B57" s="234" t="s">
        <v>121</v>
      </c>
      <c r="C57" s="235"/>
      <c r="D57" s="236"/>
      <c r="E57" s="237"/>
    </row>
    <row r="58" spans="2:5" ht="0.75" customHeight="1" thickBot="1">
      <c r="B58" s="129"/>
      <c r="C58" s="238"/>
      <c r="D58" s="238"/>
      <c r="E58" s="129"/>
    </row>
    <row r="59" spans="2:5" ht="18.75" customHeight="1" thickBot="1">
      <c r="B59" s="360" t="s">
        <v>122</v>
      </c>
      <c r="C59" s="361"/>
      <c r="D59" s="370" t="s">
        <v>123</v>
      </c>
      <c r="E59" s="371"/>
    </row>
    <row r="60" spans="2:5" ht="12" customHeight="1" thickBot="1">
      <c r="B60" s="362"/>
      <c r="C60" s="363"/>
      <c r="D60" s="239" t="s">
        <v>91</v>
      </c>
      <c r="E60" s="239" t="s">
        <v>124</v>
      </c>
    </row>
    <row r="61" spans="2:5" ht="12" customHeight="1" thickBot="1">
      <c r="B61" s="178"/>
      <c r="C61" s="240"/>
      <c r="D61" s="128" t="s">
        <v>9</v>
      </c>
      <c r="E61" s="128" t="s">
        <v>9</v>
      </c>
    </row>
    <row r="62" spans="2:5" ht="12" customHeight="1" thickBot="1">
      <c r="B62" s="241" t="s">
        <v>125</v>
      </c>
      <c r="C62" s="228"/>
      <c r="D62" s="242">
        <v>1500</v>
      </c>
      <c r="E62" s="242">
        <v>1600</v>
      </c>
    </row>
    <row r="63" spans="2:5" ht="11.25" customHeight="1" thickBot="1">
      <c r="B63" s="241" t="s">
        <v>126</v>
      </c>
      <c r="C63" s="228"/>
      <c r="D63" s="243">
        <v>1600</v>
      </c>
      <c r="E63" s="243">
        <v>1700</v>
      </c>
    </row>
    <row r="66" spans="3:5" ht="15">
      <c r="C66" s="268"/>
      <c r="D66" s="244"/>
      <c r="E66" s="244"/>
    </row>
  </sheetData>
  <sheetProtection/>
  <mergeCells count="17">
    <mergeCell ref="B59:C60"/>
    <mergeCell ref="B45:B48"/>
    <mergeCell ref="B50:B53"/>
    <mergeCell ref="B56:E56"/>
    <mergeCell ref="B9:E9"/>
    <mergeCell ref="B40:B43"/>
    <mergeCell ref="E21:E22"/>
    <mergeCell ref="B35:B38"/>
    <mergeCell ref="D59:E59"/>
    <mergeCell ref="A2:E2"/>
    <mergeCell ref="B25:B28"/>
    <mergeCell ref="B30:B33"/>
    <mergeCell ref="B5:E5"/>
    <mergeCell ref="B7:E8"/>
    <mergeCell ref="B18:E19"/>
    <mergeCell ref="B20:D20"/>
    <mergeCell ref="B21:D22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2:E59"/>
  <sheetViews>
    <sheetView showGridLines="0" view="pageBreakPreview" zoomScaleNormal="115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.25" style="2" customWidth="1"/>
    <col min="2" max="2" width="22.375" style="2" customWidth="1"/>
    <col min="3" max="3" width="30.375" style="2" customWidth="1"/>
    <col min="4" max="4" width="28.00390625" style="2" customWidth="1"/>
    <col min="5" max="5" width="27.00390625" style="2" customWidth="1"/>
    <col min="6" max="6" width="6.625" style="2" customWidth="1"/>
    <col min="7" max="16384" width="9.125" style="2" customWidth="1"/>
  </cols>
  <sheetData>
    <row r="1" s="64" customFormat="1" ht="90" customHeight="1"/>
    <row r="2" spans="1:5" ht="15" customHeight="1">
      <c r="A2" s="275"/>
      <c r="B2" s="275"/>
      <c r="C2" s="275"/>
      <c r="D2" s="275"/>
      <c r="E2" s="275"/>
    </row>
    <row r="3" spans="1:5" s="5" customFormat="1" ht="15">
      <c r="A3" s="2"/>
      <c r="B3" s="2"/>
      <c r="C3" s="2"/>
      <c r="D3" s="3"/>
      <c r="E3" s="120">
        <v>43294</v>
      </c>
    </row>
    <row r="4" ht="29.25" customHeight="1"/>
    <row r="5" spans="2:5" ht="15">
      <c r="B5" s="324" t="s">
        <v>87</v>
      </c>
      <c r="C5" s="324"/>
      <c r="D5" s="324"/>
      <c r="E5" s="324"/>
    </row>
    <row r="6" ht="13.5" thickBot="1"/>
    <row r="7" spans="2:5" ht="12.75">
      <c r="B7" s="345" t="s">
        <v>88</v>
      </c>
      <c r="C7" s="346"/>
      <c r="D7" s="346"/>
      <c r="E7" s="347"/>
    </row>
    <row r="8" spans="2:5" ht="13.5" thickBot="1">
      <c r="B8" s="348"/>
      <c r="C8" s="349"/>
      <c r="D8" s="349"/>
      <c r="E8" s="350"/>
    </row>
    <row r="9" spans="2:5" ht="12.75">
      <c r="B9" s="366" t="s">
        <v>16</v>
      </c>
      <c r="C9" s="367"/>
      <c r="D9" s="367"/>
      <c r="E9" s="368"/>
    </row>
    <row r="10" spans="2:5" ht="12.75">
      <c r="B10" s="205" t="s">
        <v>127</v>
      </c>
      <c r="C10" s="206"/>
      <c r="D10" s="245"/>
      <c r="E10" s="245"/>
    </row>
    <row r="11" spans="2:5" ht="7.5" customHeight="1" thickBot="1">
      <c r="B11" s="232"/>
      <c r="C11" s="246"/>
      <c r="D11" s="129"/>
      <c r="E11" s="129"/>
    </row>
    <row r="12" spans="2:5" ht="13.5" thickBot="1">
      <c r="B12" s="247"/>
      <c r="C12" s="248"/>
      <c r="D12" s="228"/>
      <c r="E12" s="128" t="s">
        <v>9</v>
      </c>
    </row>
    <row r="13" spans="2:5" ht="13.5" thickBot="1">
      <c r="B13" s="249" t="s">
        <v>128</v>
      </c>
      <c r="C13" s="250"/>
      <c r="D13" s="219"/>
      <c r="E13" s="251">
        <v>62777</v>
      </c>
    </row>
    <row r="14" spans="2:5" ht="12.75">
      <c r="B14" s="220" t="s">
        <v>129</v>
      </c>
      <c r="C14" s="252"/>
      <c r="D14" s="253"/>
      <c r="E14" s="221"/>
    </row>
    <row r="15" spans="2:5" ht="13.5" thickBot="1">
      <c r="B15" s="229" t="s">
        <v>130</v>
      </c>
      <c r="C15" s="254"/>
      <c r="D15" s="255"/>
      <c r="E15" s="224"/>
    </row>
    <row r="16" spans="2:5" ht="13.5" thickBot="1">
      <c r="B16" s="205"/>
      <c r="C16" s="206" t="s">
        <v>131</v>
      </c>
      <c r="D16" s="136"/>
      <c r="E16" s="136"/>
    </row>
    <row r="17" spans="2:5" ht="12.75" customHeight="1" thickBot="1">
      <c r="B17" s="217"/>
      <c r="C17" s="127"/>
      <c r="D17" s="253"/>
      <c r="E17" s="128" t="s">
        <v>9</v>
      </c>
    </row>
    <row r="18" spans="2:5" ht="13.5" thickBot="1">
      <c r="B18" s="339" t="s">
        <v>102</v>
      </c>
      <c r="C18" s="220" t="s">
        <v>103</v>
      </c>
      <c r="D18" s="221"/>
      <c r="E18" s="216">
        <v>68035</v>
      </c>
    </row>
    <row r="19" spans="2:5" ht="13.5" thickBot="1">
      <c r="B19" s="340"/>
      <c r="C19" s="220" t="s">
        <v>104</v>
      </c>
      <c r="D19" s="221"/>
      <c r="E19" s="216">
        <v>71947</v>
      </c>
    </row>
    <row r="20" spans="2:5" ht="13.5" thickBot="1">
      <c r="B20" s="340"/>
      <c r="C20" s="227" t="s">
        <v>105</v>
      </c>
      <c r="D20" s="228"/>
      <c r="E20" s="216">
        <v>75860</v>
      </c>
    </row>
    <row r="21" spans="2:5" ht="13.5" thickBot="1">
      <c r="B21" s="341"/>
      <c r="C21" s="229" t="s">
        <v>106</v>
      </c>
      <c r="D21" s="224"/>
      <c r="E21" s="216">
        <v>82125</v>
      </c>
    </row>
    <row r="22" spans="2:5" ht="6.75" customHeight="1" thickBot="1">
      <c r="B22" s="225"/>
      <c r="C22" s="231"/>
      <c r="D22" s="129"/>
      <c r="E22" s="130"/>
    </row>
    <row r="23" spans="2:5" ht="13.5" thickBot="1">
      <c r="B23" s="342" t="s">
        <v>107</v>
      </c>
      <c r="C23" s="227" t="s">
        <v>108</v>
      </c>
      <c r="D23" s="228"/>
      <c r="E23" s="216">
        <v>69585</v>
      </c>
    </row>
    <row r="24" spans="2:5" ht="13.5" thickBot="1">
      <c r="B24" s="343"/>
      <c r="C24" s="227" t="s">
        <v>109</v>
      </c>
      <c r="D24" s="228"/>
      <c r="E24" s="216">
        <v>73996</v>
      </c>
    </row>
    <row r="25" spans="2:5" ht="13.5" thickBot="1">
      <c r="B25" s="343"/>
      <c r="C25" s="227" t="s">
        <v>110</v>
      </c>
      <c r="D25" s="228"/>
      <c r="E25" s="216">
        <v>78408</v>
      </c>
    </row>
    <row r="26" spans="2:5" ht="13.5" thickBot="1">
      <c r="B26" s="344"/>
      <c r="C26" s="227" t="s">
        <v>111</v>
      </c>
      <c r="D26" s="228"/>
      <c r="E26" s="216">
        <v>82745</v>
      </c>
    </row>
    <row r="27" spans="2:5" ht="7.5" customHeight="1" thickBot="1">
      <c r="B27" s="225"/>
      <c r="C27" s="231"/>
      <c r="D27" s="129"/>
      <c r="E27" s="130"/>
    </row>
    <row r="28" spans="2:5" ht="13.5" thickBot="1">
      <c r="B28" s="342" t="s">
        <v>112</v>
      </c>
      <c r="C28" s="227" t="s">
        <v>113</v>
      </c>
      <c r="D28" s="228"/>
      <c r="E28" s="216">
        <v>71359</v>
      </c>
    </row>
    <row r="29" spans="2:5" ht="13.5" thickBot="1">
      <c r="B29" s="343"/>
      <c r="C29" s="227" t="s">
        <v>114</v>
      </c>
      <c r="D29" s="228"/>
      <c r="E29" s="216">
        <v>76269</v>
      </c>
    </row>
    <row r="30" spans="2:5" ht="13.5" thickBot="1">
      <c r="B30" s="343"/>
      <c r="C30" s="227" t="s">
        <v>115</v>
      </c>
      <c r="D30" s="228"/>
      <c r="E30" s="216">
        <v>81180</v>
      </c>
    </row>
    <row r="31" spans="2:5" ht="13.5" thickBot="1">
      <c r="B31" s="344"/>
      <c r="C31" s="227" t="s">
        <v>116</v>
      </c>
      <c r="D31" s="228"/>
      <c r="E31" s="216">
        <v>86090</v>
      </c>
    </row>
    <row r="32" spans="2:5" ht="11.25" customHeight="1" thickBot="1">
      <c r="B32" s="231"/>
      <c r="C32" s="214"/>
      <c r="E32" s="105"/>
    </row>
    <row r="33" spans="2:5" ht="14.25" customHeight="1" hidden="1">
      <c r="B33" s="256"/>
      <c r="C33" s="256"/>
      <c r="E33" s="105"/>
    </row>
    <row r="34" spans="2:5" ht="13.5" thickBot="1">
      <c r="B34" s="339" t="s">
        <v>117</v>
      </c>
      <c r="C34" s="227" t="s">
        <v>103</v>
      </c>
      <c r="D34" s="228"/>
      <c r="E34" s="257">
        <v>68377</v>
      </c>
    </row>
    <row r="35" spans="2:5" ht="13.5" thickBot="1">
      <c r="B35" s="340"/>
      <c r="C35" s="227" t="s">
        <v>104</v>
      </c>
      <c r="D35" s="228"/>
      <c r="E35" s="257">
        <v>72735</v>
      </c>
    </row>
    <row r="36" spans="2:5" ht="13.5" thickBot="1">
      <c r="B36" s="340"/>
      <c r="C36" s="227" t="s">
        <v>105</v>
      </c>
      <c r="D36" s="228"/>
      <c r="E36" s="257">
        <v>77092</v>
      </c>
    </row>
    <row r="37" spans="2:5" ht="13.5" thickBot="1">
      <c r="B37" s="341"/>
      <c r="C37" s="229" t="s">
        <v>106</v>
      </c>
      <c r="D37" s="224"/>
      <c r="E37" s="257">
        <v>81449</v>
      </c>
    </row>
    <row r="38" spans="2:5" ht="6.75" customHeight="1" thickBot="1">
      <c r="B38" s="225"/>
      <c r="C38" s="231"/>
      <c r="D38" s="129"/>
      <c r="E38" s="130"/>
    </row>
    <row r="39" spans="2:5" ht="13.5" thickBot="1">
      <c r="B39" s="342" t="s">
        <v>118</v>
      </c>
      <c r="C39" s="227" t="s">
        <v>108</v>
      </c>
      <c r="D39" s="228"/>
      <c r="E39" s="216">
        <v>70360</v>
      </c>
    </row>
    <row r="40" spans="2:5" ht="13.5" thickBot="1">
      <c r="B40" s="343"/>
      <c r="C40" s="227" t="s">
        <v>109</v>
      </c>
      <c r="D40" s="228"/>
      <c r="E40" s="216">
        <v>75273</v>
      </c>
    </row>
    <row r="41" spans="2:5" ht="13.5" thickBot="1">
      <c r="B41" s="343"/>
      <c r="C41" s="233" t="s">
        <v>110</v>
      </c>
      <c r="D41" s="230"/>
      <c r="E41" s="216">
        <v>80186</v>
      </c>
    </row>
    <row r="42" spans="2:5" ht="13.5" thickBot="1">
      <c r="B42" s="344"/>
      <c r="C42" s="227" t="s">
        <v>111</v>
      </c>
      <c r="D42" s="228"/>
      <c r="E42" s="216">
        <v>85098</v>
      </c>
    </row>
    <row r="43" spans="2:5" ht="7.5" customHeight="1" thickBot="1">
      <c r="B43" s="225"/>
      <c r="C43" s="231"/>
      <c r="D43" s="129"/>
      <c r="E43" s="130"/>
    </row>
    <row r="44" spans="2:5" ht="13.5" thickBot="1">
      <c r="B44" s="342" t="s">
        <v>119</v>
      </c>
      <c r="C44" s="227" t="s">
        <v>113</v>
      </c>
      <c r="D44" s="228"/>
      <c r="E44" s="216">
        <v>72342</v>
      </c>
    </row>
    <row r="45" spans="2:5" ht="13.5" thickBot="1">
      <c r="B45" s="343"/>
      <c r="C45" s="227" t="s">
        <v>114</v>
      </c>
      <c r="D45" s="228"/>
      <c r="E45" s="216">
        <v>77810</v>
      </c>
    </row>
    <row r="46" spans="2:5" ht="13.5" thickBot="1">
      <c r="B46" s="343"/>
      <c r="C46" s="227" t="s">
        <v>115</v>
      </c>
      <c r="D46" s="228"/>
      <c r="E46" s="216">
        <v>83278</v>
      </c>
    </row>
    <row r="47" spans="2:5" ht="13.5" thickBot="1">
      <c r="B47" s="344"/>
      <c r="C47" s="227" t="s">
        <v>116</v>
      </c>
      <c r="D47" s="228"/>
      <c r="E47" s="216">
        <v>88746</v>
      </c>
    </row>
    <row r="48" spans="2:5" ht="12.75">
      <c r="B48" s="225"/>
      <c r="C48" s="231"/>
      <c r="D48" s="129"/>
      <c r="E48" s="130"/>
    </row>
    <row r="49" spans="2:5" ht="12.75" customHeight="1">
      <c r="B49" s="280" t="s">
        <v>43</v>
      </c>
      <c r="C49" s="280"/>
      <c r="D49" s="280"/>
      <c r="E49" s="280"/>
    </row>
    <row r="50" spans="2:5" ht="15.75" customHeight="1">
      <c r="B50" s="364" t="s">
        <v>120</v>
      </c>
      <c r="C50" s="365"/>
      <c r="D50" s="365"/>
      <c r="E50" s="365"/>
    </row>
    <row r="51" spans="2:5" ht="14.25" customHeight="1">
      <c r="B51" s="258" t="s">
        <v>121</v>
      </c>
      <c r="C51" s="259"/>
      <c r="D51" s="260"/>
      <c r="E51" s="261"/>
    </row>
    <row r="52" spans="2:5" ht="0.75" customHeight="1" thickBot="1">
      <c r="B52" s="129"/>
      <c r="C52" s="238"/>
      <c r="D52" s="238"/>
      <c r="E52" s="129"/>
    </row>
    <row r="53" spans="2:5" ht="18.75" customHeight="1" thickBot="1">
      <c r="B53" s="360" t="s">
        <v>122</v>
      </c>
      <c r="C53" s="361"/>
      <c r="D53" s="370" t="s">
        <v>123</v>
      </c>
      <c r="E53" s="371"/>
    </row>
    <row r="54" spans="2:5" ht="12" customHeight="1" thickBot="1">
      <c r="B54" s="362"/>
      <c r="C54" s="363"/>
      <c r="D54" s="239" t="s">
        <v>91</v>
      </c>
      <c r="E54" s="239" t="s">
        <v>124</v>
      </c>
    </row>
    <row r="55" spans="2:5" ht="12" customHeight="1" thickBot="1">
      <c r="B55" s="178"/>
      <c r="C55" s="240"/>
      <c r="D55" s="128" t="s">
        <v>9</v>
      </c>
      <c r="E55" s="128" t="s">
        <v>9</v>
      </c>
    </row>
    <row r="56" spans="2:5" ht="12.75" customHeight="1" thickBot="1">
      <c r="B56" s="241" t="s">
        <v>125</v>
      </c>
      <c r="C56" s="228"/>
      <c r="D56" s="242">
        <v>1500</v>
      </c>
      <c r="E56" s="242">
        <v>1600</v>
      </c>
    </row>
    <row r="57" spans="2:5" ht="12.75" customHeight="1" thickBot="1">
      <c r="B57" s="241" t="s">
        <v>126</v>
      </c>
      <c r="C57" s="228"/>
      <c r="D57" s="243">
        <v>1600</v>
      </c>
      <c r="E57" s="243">
        <v>1700</v>
      </c>
    </row>
    <row r="59" spans="3:5" ht="15">
      <c r="C59" s="268"/>
      <c r="D59" s="244"/>
      <c r="E59" s="244"/>
    </row>
  </sheetData>
  <sheetProtection/>
  <mergeCells count="14">
    <mergeCell ref="A2:E2"/>
    <mergeCell ref="B44:B47"/>
    <mergeCell ref="B49:E49"/>
    <mergeCell ref="B5:E5"/>
    <mergeCell ref="B7:E8"/>
    <mergeCell ref="B9:E9"/>
    <mergeCell ref="B18:B21"/>
    <mergeCell ref="B23:B26"/>
    <mergeCell ref="B28:B31"/>
    <mergeCell ref="B34:B37"/>
    <mergeCell ref="B39:B42"/>
    <mergeCell ref="B50:E50"/>
    <mergeCell ref="B53:C54"/>
    <mergeCell ref="D53:E53"/>
  </mergeCells>
  <printOptions horizontalCentered="1"/>
  <pageMargins left="0.7480314960629921" right="0.7480314960629921" top="0.7086614173228347" bottom="0.7480314960629921" header="0.5118110236220472" footer="0.5118110236220472"/>
  <pageSetup fitToHeight="0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MaratKX</dc:creator>
  <cp:keywords/>
  <dc:description/>
  <cp:lastModifiedBy>Usver</cp:lastModifiedBy>
  <cp:lastPrinted>2016-07-04T07:13:15Z</cp:lastPrinted>
  <dcterms:created xsi:type="dcterms:W3CDTF">2016-02-03T08:01:56Z</dcterms:created>
  <dcterms:modified xsi:type="dcterms:W3CDTF">2018-07-13T09:05:39Z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